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showInkAnnotation="0" autoCompressPictures="0"/>
  <mc:AlternateContent xmlns:mc="http://schemas.openxmlformats.org/markup-compatibility/2006">
    <mc:Choice Requires="x15">
      <x15ac:absPath xmlns:x15ac="http://schemas.microsoft.com/office/spreadsheetml/2010/11/ac" url="C:\Users\Comfor\Documents\Rozpočty\2025\02 apolo sklad soli třemošnice\"/>
    </mc:Choice>
  </mc:AlternateContent>
  <xr:revisionPtr revIDLastSave="0" documentId="11_1A52CADEC6D67AB7EF6FB0871348D3F6C68760CE" xr6:coauthVersionLast="47" xr6:coauthVersionMax="47" xr10:uidLastSave="{00000000-0000-0000-0000-000000000000}"/>
  <bookViews>
    <workbookView xWindow="0" yWindow="0" windowWidth="0" windowHeight="0" xr2:uid="{00000000-000D-0000-FFFF-FFFF00000000}"/>
  </bookViews>
  <sheets>
    <sheet name="Rekapitulace stavby" sheetId="1" r:id="rId1"/>
    <sheet name="1 - Architektonicko-stave..." sheetId="2" r:id="rId2"/>
    <sheet name="2,3 - Elektroinstalace a ..." sheetId="3" r:id="rId3"/>
    <sheet name="4 - Zpevněné plochy, ozel..." sheetId="4" r:id="rId4"/>
    <sheet name="D1-02 - Venkovní rozvody ..." sheetId="5" r:id="rId5"/>
    <sheet name="D1-03 - Venkovní rozvody NN" sheetId="6" r:id="rId6"/>
    <sheet name="D1-04 - Demolice stávajíc..." sheetId="7" r:id="rId7"/>
    <sheet name="99 - VRN" sheetId="8" r:id="rId8"/>
    <sheet name="Seznam figur" sheetId="9" r:id="rId9"/>
    <sheet name="Pokyny pro vyplnění" sheetId="10" r:id="rId10"/>
  </sheets>
  <definedNames>
    <definedName name="_xlnm._FilterDatabase" localSheetId="1" hidden="1">'1 - Architektonicko-stave...'!$C$104:$K$727</definedName>
    <definedName name="_xlnm._FilterDatabase" localSheetId="2" hidden="1">'2,3 - Elektroinstalace a ...'!$C$128:$K$246</definedName>
    <definedName name="_xlnm._FilterDatabase" localSheetId="3" hidden="1">'4 - Zpevněné plochy, ozel...'!$C$96:$K$361</definedName>
    <definedName name="_xlnm._FilterDatabase" localSheetId="4" hidden="1">'D1-02 - Venkovní rozvody ...'!$C$90:$K$167</definedName>
    <definedName name="_xlnm._FilterDatabase" localSheetId="5" hidden="1">'D1-03 - Venkovní rozvody NN'!$C$128:$K$303</definedName>
    <definedName name="_xlnm._FilterDatabase" localSheetId="6" hidden="1">'D1-04 - Demolice stávajíc...'!$C$83:$K$198</definedName>
    <definedName name="_xlnm._FilterDatabase" localSheetId="7" hidden="1">'99 - VRN'!$C$83:$K$130</definedName>
    <definedName name="_xlnm.Print_Titles" localSheetId="0">'Rekapitulace stavby'!$52:$52</definedName>
    <definedName name="_xlnm.Print_Titles" localSheetId="1">'1 - Architektonicko-stave...'!$104:$104</definedName>
    <definedName name="_xlnm.Print_Titles" localSheetId="2">'2,3 - Elektroinstalace a ...'!$128:$128</definedName>
    <definedName name="_xlnm.Print_Titles" localSheetId="3">'4 - Zpevněné plochy, ozel...'!$96:$96</definedName>
    <definedName name="_xlnm.Print_Titles" localSheetId="4">'D1-02 - Venkovní rozvody ...'!$90:$90</definedName>
    <definedName name="_xlnm.Print_Titles" localSheetId="5">'D1-03 - Venkovní rozvody NN'!$128:$128</definedName>
    <definedName name="_xlnm.Print_Titles" localSheetId="6">'D1-04 - Demolice stávajíc...'!$83:$83</definedName>
    <definedName name="_xlnm.Print_Titles" localSheetId="7">'99 - VRN'!$83:$83</definedName>
    <definedName name="_xlnm.Print_Titles" localSheetId="8">'Seznam figur'!$9:$9</definedName>
    <definedName name="_xlnm.Print_Area" localSheetId="0">'Rekapitulace stavby'!$D$4:$AO$36,'Rekapitulace stavby'!$C$42:$AQ$63</definedName>
    <definedName name="_xlnm.Print_Area" localSheetId="1">'1 - Architektonicko-stave...'!$C$4:$J$41,'1 - Architektonicko-stave...'!$C$47:$J$84,'1 - Architektonicko-stave...'!$C$90:$K$727</definedName>
    <definedName name="_xlnm.Print_Area" localSheetId="2">'2,3 - Elektroinstalace a ...'!$C$4:$J$41,'2,3 - Elektroinstalace a ...'!$C$47:$J$108,'2,3 - Elektroinstalace a ...'!$C$114:$K$246</definedName>
    <definedName name="_xlnm.Print_Area" localSheetId="3">'4 - Zpevněné plochy, ozel...'!$C$4:$J$41,'4 - Zpevněné plochy, ozel...'!$C$47:$J$76,'4 - Zpevněné plochy, ozel...'!$C$82:$K$361</definedName>
    <definedName name="_xlnm.Print_Area" localSheetId="4">'D1-02 - Venkovní rozvody ...'!$C$4:$J$39,'D1-02 - Venkovní rozvody ...'!$C$45:$J$72,'D1-02 - Venkovní rozvody ...'!$C$78:$K$167</definedName>
    <definedName name="_xlnm.Print_Area" localSheetId="5">'D1-03 - Venkovní rozvody NN'!$C$4:$J$39,'D1-03 - Venkovní rozvody NN'!$C$45:$J$110,'D1-03 - Venkovní rozvody NN'!$C$116:$K$303</definedName>
    <definedName name="_xlnm.Print_Area" localSheetId="6">'D1-04 - Demolice stávajíc...'!$C$4:$J$39,'D1-04 - Demolice stávajíc...'!$C$45:$J$65,'D1-04 - Demolice stávajíc...'!$C$71:$K$198</definedName>
    <definedName name="_xlnm.Print_Area" localSheetId="7">'99 - VRN'!$C$4:$J$39,'99 - VRN'!$C$45:$J$65,'99 - VRN'!$C$71:$K$130</definedName>
    <definedName name="_xlnm.Print_Area" localSheetId="8">'Seznam figur'!$C$4:$G$163</definedName>
    <definedName name="_xlnm.Print_Area" localSheetId="9">'Pokyny pro vyplnění'!$B$2:$K$71,'Pokyny pro vyplnění'!$B$74:$K$118,'Pokyny pro vyplnění'!$B$121:$K$161,'Pokyny pro vyplnění'!$B$164:$K$219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9" l="1"/>
  <c r="J37" i="8"/>
  <c r="J36" i="8"/>
  <c r="AY62" i="1"/>
  <c r="J35" i="8"/>
  <c r="AX62" i="1"/>
  <c r="BI128" i="8"/>
  <c r="BH128" i="8"/>
  <c r="BG128" i="8"/>
  <c r="BF128" i="8"/>
  <c r="T128" i="8"/>
  <c r="T127" i="8"/>
  <c r="R128" i="8"/>
  <c r="R127" i="8"/>
  <c r="P128" i="8"/>
  <c r="P127" i="8"/>
  <c r="BI116" i="8"/>
  <c r="BH116" i="8"/>
  <c r="BG116" i="8"/>
  <c r="BF116" i="8"/>
  <c r="T116" i="8"/>
  <c r="R116" i="8"/>
  <c r="P116" i="8"/>
  <c r="BI112" i="8"/>
  <c r="BH112" i="8"/>
  <c r="BG112" i="8"/>
  <c r="BF112" i="8"/>
  <c r="T112" i="8"/>
  <c r="T111" i="8" s="1"/>
  <c r="R112" i="8"/>
  <c r="R111" i="8" s="1"/>
  <c r="P112" i="8"/>
  <c r="P111" i="8" s="1"/>
  <c r="BI101" i="8"/>
  <c r="BH101" i="8"/>
  <c r="BG101" i="8"/>
  <c r="BF101" i="8"/>
  <c r="T101" i="8"/>
  <c r="T100" i="8"/>
  <c r="R101" i="8"/>
  <c r="R100" i="8"/>
  <c r="P101" i="8"/>
  <c r="P100" i="8"/>
  <c r="BI98" i="8"/>
  <c r="BH98" i="8"/>
  <c r="BG98" i="8"/>
  <c r="BF98" i="8"/>
  <c r="T98" i="8"/>
  <c r="R98" i="8"/>
  <c r="P98" i="8"/>
  <c r="BI94" i="8"/>
  <c r="BH94" i="8"/>
  <c r="BG94" i="8"/>
  <c r="BF94" i="8"/>
  <c r="T94" i="8"/>
  <c r="R94" i="8"/>
  <c r="P94" i="8"/>
  <c r="BI92" i="8"/>
  <c r="BH92" i="8"/>
  <c r="BG92" i="8"/>
  <c r="BF92" i="8"/>
  <c r="T92" i="8"/>
  <c r="R92" i="8"/>
  <c r="P92" i="8"/>
  <c r="BI90" i="8"/>
  <c r="BH90" i="8"/>
  <c r="BG90" i="8"/>
  <c r="BF90" i="8"/>
  <c r="T90" i="8"/>
  <c r="R90" i="8"/>
  <c r="P90" i="8"/>
  <c r="BI87" i="8"/>
  <c r="BH87" i="8"/>
  <c r="BG87" i="8"/>
  <c r="BF87" i="8"/>
  <c r="T87" i="8"/>
  <c r="R87" i="8"/>
  <c r="P87" i="8"/>
  <c r="J81" i="8"/>
  <c r="J80" i="8"/>
  <c r="F80" i="8"/>
  <c r="F78" i="8"/>
  <c r="E76" i="8"/>
  <c r="J55" i="8"/>
  <c r="J54" i="8"/>
  <c r="F54" i="8"/>
  <c r="F52" i="8"/>
  <c r="E50" i="8"/>
  <c r="J18" i="8"/>
  <c r="E18" i="8"/>
  <c r="F55" i="8"/>
  <c r="J17" i="8"/>
  <c r="J12" i="8"/>
  <c r="J78" i="8"/>
  <c r="E7" i="8"/>
  <c r="E48" i="8"/>
  <c r="J37" i="7"/>
  <c r="J36" i="7"/>
  <c r="AY61" i="1"/>
  <c r="J35" i="7"/>
  <c r="AX61" i="1"/>
  <c r="BI196" i="7"/>
  <c r="BH196" i="7"/>
  <c r="BG196" i="7"/>
  <c r="BF196" i="7"/>
  <c r="T196" i="7"/>
  <c r="T195" i="7"/>
  <c r="R196" i="7"/>
  <c r="R195" i="7"/>
  <c r="P196" i="7"/>
  <c r="P195" i="7"/>
  <c r="BI193" i="7"/>
  <c r="BH193" i="7"/>
  <c r="BG193" i="7"/>
  <c r="BF193" i="7"/>
  <c r="T193" i="7"/>
  <c r="R193" i="7"/>
  <c r="P193" i="7"/>
  <c r="BI190" i="7"/>
  <c r="BH190" i="7"/>
  <c r="BG190" i="7"/>
  <c r="BF190" i="7"/>
  <c r="T190" i="7"/>
  <c r="R190" i="7"/>
  <c r="P190" i="7"/>
  <c r="BI188" i="7"/>
  <c r="BH188" i="7"/>
  <c r="BG188" i="7"/>
  <c r="BF188" i="7"/>
  <c r="T188" i="7"/>
  <c r="R188" i="7"/>
  <c r="P188" i="7"/>
  <c r="BI184" i="7"/>
  <c r="BH184" i="7"/>
  <c r="BG184" i="7"/>
  <c r="BF184" i="7"/>
  <c r="T184" i="7"/>
  <c r="R184" i="7"/>
  <c r="P184" i="7"/>
  <c r="BI182" i="7"/>
  <c r="BH182" i="7"/>
  <c r="BG182" i="7"/>
  <c r="BF182" i="7"/>
  <c r="T182" i="7"/>
  <c r="R182" i="7"/>
  <c r="P182" i="7"/>
  <c r="BI179" i="7"/>
  <c r="BH179" i="7"/>
  <c r="BG179" i="7"/>
  <c r="BF179" i="7"/>
  <c r="T179" i="7"/>
  <c r="R179" i="7"/>
  <c r="P179" i="7"/>
  <c r="BI177" i="7"/>
  <c r="BH177" i="7"/>
  <c r="BG177" i="7"/>
  <c r="BF177" i="7"/>
  <c r="T177" i="7"/>
  <c r="R177" i="7"/>
  <c r="P177" i="7"/>
  <c r="BI175" i="7"/>
  <c r="BH175" i="7"/>
  <c r="BG175" i="7"/>
  <c r="BF175" i="7"/>
  <c r="T175" i="7"/>
  <c r="R175" i="7"/>
  <c r="P175" i="7"/>
  <c r="BI171" i="7"/>
  <c r="BH171" i="7"/>
  <c r="BG171" i="7"/>
  <c r="BF171" i="7"/>
  <c r="T171" i="7"/>
  <c r="R171" i="7"/>
  <c r="P171" i="7"/>
  <c r="BI168" i="7"/>
  <c r="BH168" i="7"/>
  <c r="BG168" i="7"/>
  <c r="BF168" i="7"/>
  <c r="T168" i="7"/>
  <c r="R168" i="7"/>
  <c r="P168" i="7"/>
  <c r="BI165" i="7"/>
  <c r="BH165" i="7"/>
  <c r="BG165" i="7"/>
  <c r="BF165" i="7"/>
  <c r="T165" i="7"/>
  <c r="R165" i="7"/>
  <c r="P165" i="7"/>
  <c r="BI163" i="7"/>
  <c r="BH163" i="7"/>
  <c r="BG163" i="7"/>
  <c r="BF163" i="7"/>
  <c r="T163" i="7"/>
  <c r="R163" i="7"/>
  <c r="P163" i="7"/>
  <c r="BI159" i="7"/>
  <c r="BH159" i="7"/>
  <c r="BG159" i="7"/>
  <c r="BF159" i="7"/>
  <c r="T159" i="7"/>
  <c r="R159" i="7"/>
  <c r="P159" i="7"/>
  <c r="BI137" i="7"/>
  <c r="BH137" i="7"/>
  <c r="BG137" i="7"/>
  <c r="BF137" i="7"/>
  <c r="T137" i="7"/>
  <c r="R137" i="7"/>
  <c r="P137" i="7"/>
  <c r="BI135" i="7"/>
  <c r="BH135" i="7"/>
  <c r="BG135" i="7"/>
  <c r="BF135" i="7"/>
  <c r="T135" i="7"/>
  <c r="R135" i="7"/>
  <c r="P135" i="7"/>
  <c r="BI132" i="7"/>
  <c r="BH132" i="7"/>
  <c r="BG132" i="7"/>
  <c r="BF132" i="7"/>
  <c r="T132" i="7"/>
  <c r="R132" i="7"/>
  <c r="P132" i="7"/>
  <c r="BI130" i="7"/>
  <c r="BH130" i="7"/>
  <c r="BG130" i="7"/>
  <c r="BF130" i="7"/>
  <c r="T130" i="7"/>
  <c r="R130" i="7"/>
  <c r="P130" i="7"/>
  <c r="BI123" i="7"/>
  <c r="BH123" i="7"/>
  <c r="BG123" i="7"/>
  <c r="BF123" i="7"/>
  <c r="T123" i="7"/>
  <c r="R123" i="7"/>
  <c r="P123" i="7"/>
  <c r="BI121" i="7"/>
  <c r="BH121" i="7"/>
  <c r="BG121" i="7"/>
  <c r="BF121" i="7"/>
  <c r="T121" i="7"/>
  <c r="R121" i="7"/>
  <c r="P121" i="7"/>
  <c r="BI111" i="7"/>
  <c r="BH111" i="7"/>
  <c r="BG111" i="7"/>
  <c r="BF111" i="7"/>
  <c r="T111" i="7"/>
  <c r="R111" i="7"/>
  <c r="P111" i="7"/>
  <c r="BI109" i="7"/>
  <c r="BH109" i="7"/>
  <c r="BG109" i="7"/>
  <c r="BF109" i="7"/>
  <c r="T109" i="7"/>
  <c r="R109" i="7"/>
  <c r="P109" i="7"/>
  <c r="BI102" i="7"/>
  <c r="BH102" i="7"/>
  <c r="BG102" i="7"/>
  <c r="BF102" i="7"/>
  <c r="T102" i="7"/>
  <c r="R102" i="7"/>
  <c r="P102" i="7"/>
  <c r="BI101" i="7"/>
  <c r="BH101" i="7"/>
  <c r="BG101" i="7"/>
  <c r="BF101" i="7"/>
  <c r="T101" i="7"/>
  <c r="R101" i="7"/>
  <c r="P101" i="7"/>
  <c r="BI91" i="7"/>
  <c r="BH91" i="7"/>
  <c r="BG91" i="7"/>
  <c r="BF91" i="7"/>
  <c r="T91" i="7"/>
  <c r="R91" i="7"/>
  <c r="P91" i="7"/>
  <c r="BI90" i="7"/>
  <c r="BH90" i="7"/>
  <c r="BG90" i="7"/>
  <c r="BF90" i="7"/>
  <c r="T90" i="7"/>
  <c r="R90" i="7"/>
  <c r="P90" i="7"/>
  <c r="BI87" i="7"/>
  <c r="BH87" i="7"/>
  <c r="BG87" i="7"/>
  <c r="BF87" i="7"/>
  <c r="T87" i="7"/>
  <c r="T86" i="7"/>
  <c r="R87" i="7"/>
  <c r="R86" i="7"/>
  <c r="P87" i="7"/>
  <c r="P86" i="7"/>
  <c r="J81" i="7"/>
  <c r="J80" i="7"/>
  <c r="F80" i="7"/>
  <c r="F78" i="7"/>
  <c r="E76" i="7"/>
  <c r="J55" i="7"/>
  <c r="J54" i="7"/>
  <c r="F54" i="7"/>
  <c r="F52" i="7"/>
  <c r="E50" i="7"/>
  <c r="J18" i="7"/>
  <c r="E18" i="7"/>
  <c r="F81" i="7"/>
  <c r="J17" i="7"/>
  <c r="J12" i="7"/>
  <c r="J78" i="7"/>
  <c r="E7" i="7"/>
  <c r="E48" i="7"/>
  <c r="J37" i="6"/>
  <c r="J36" i="6"/>
  <c r="AY60" i="1"/>
  <c r="J35" i="6"/>
  <c r="AX60" i="1"/>
  <c r="BI303" i="6"/>
  <c r="BH303" i="6"/>
  <c r="BG303" i="6"/>
  <c r="BF303" i="6"/>
  <c r="T303" i="6"/>
  <c r="R303" i="6"/>
  <c r="P303" i="6"/>
  <c r="BI302" i="6"/>
  <c r="BH302" i="6"/>
  <c r="BG302" i="6"/>
  <c r="BF302" i="6"/>
  <c r="T302" i="6"/>
  <c r="R302" i="6"/>
  <c r="P302" i="6"/>
  <c r="BI301" i="6"/>
  <c r="BH301" i="6"/>
  <c r="BG301" i="6"/>
  <c r="BF301" i="6"/>
  <c r="T301" i="6"/>
  <c r="R301" i="6"/>
  <c r="P301" i="6"/>
  <c r="BI300" i="6"/>
  <c r="BH300" i="6"/>
  <c r="BG300" i="6"/>
  <c r="BF300" i="6"/>
  <c r="T300" i="6"/>
  <c r="R300" i="6"/>
  <c r="P300" i="6"/>
  <c r="BI298" i="6"/>
  <c r="BH298" i="6"/>
  <c r="BG298" i="6"/>
  <c r="BF298" i="6"/>
  <c r="T298" i="6"/>
  <c r="R298" i="6"/>
  <c r="P298" i="6"/>
  <c r="BI297" i="6"/>
  <c r="BH297" i="6"/>
  <c r="BG297" i="6"/>
  <c r="BF297" i="6"/>
  <c r="T297" i="6"/>
  <c r="R297" i="6"/>
  <c r="P297" i="6"/>
  <c r="BI295" i="6"/>
  <c r="BH295" i="6"/>
  <c r="BG295" i="6"/>
  <c r="BF295" i="6"/>
  <c r="T295" i="6"/>
  <c r="T294" i="6"/>
  <c r="R295" i="6"/>
  <c r="R294" i="6"/>
  <c r="P295" i="6"/>
  <c r="P294" i="6"/>
  <c r="BI293" i="6"/>
  <c r="BH293" i="6"/>
  <c r="BG293" i="6"/>
  <c r="BF293" i="6"/>
  <c r="T293" i="6"/>
  <c r="T292" i="6"/>
  <c r="R293" i="6"/>
  <c r="R292" i="6"/>
  <c r="P293" i="6"/>
  <c r="P292" i="6"/>
  <c r="BI291" i="6"/>
  <c r="BH291" i="6"/>
  <c r="BG291" i="6"/>
  <c r="BF291" i="6"/>
  <c r="T291" i="6"/>
  <c r="T290" i="6"/>
  <c r="R291" i="6"/>
  <c r="R290" i="6"/>
  <c r="P291" i="6"/>
  <c r="P290" i="6"/>
  <c r="BI289" i="6"/>
  <c r="BH289" i="6"/>
  <c r="BG289" i="6"/>
  <c r="BF289" i="6"/>
  <c r="T289" i="6"/>
  <c r="R289" i="6"/>
  <c r="P289" i="6"/>
  <c r="BI288" i="6"/>
  <c r="BH288" i="6"/>
  <c r="BG288" i="6"/>
  <c r="BF288" i="6"/>
  <c r="T288" i="6"/>
  <c r="R288" i="6"/>
  <c r="P288" i="6"/>
  <c r="BI286" i="6"/>
  <c r="BH286" i="6"/>
  <c r="BG286" i="6"/>
  <c r="BF286" i="6"/>
  <c r="T286" i="6"/>
  <c r="T285" i="6"/>
  <c r="R286" i="6"/>
  <c r="R285" i="6"/>
  <c r="P286" i="6"/>
  <c r="P285" i="6"/>
  <c r="BI284" i="6"/>
  <c r="BH284" i="6"/>
  <c r="BG284" i="6"/>
  <c r="BF284" i="6"/>
  <c r="T284" i="6"/>
  <c r="T283" i="6"/>
  <c r="R284" i="6"/>
  <c r="R283" i="6"/>
  <c r="P284" i="6"/>
  <c r="P283" i="6"/>
  <c r="BI282" i="6"/>
  <c r="BH282" i="6"/>
  <c r="BG282" i="6"/>
  <c r="BF282" i="6"/>
  <c r="T282" i="6"/>
  <c r="T281" i="6"/>
  <c r="R282" i="6"/>
  <c r="R281" i="6"/>
  <c r="P282" i="6"/>
  <c r="P281" i="6"/>
  <c r="BI280" i="6"/>
  <c r="BH280" i="6"/>
  <c r="BG280" i="6"/>
  <c r="BF280" i="6"/>
  <c r="T280" i="6"/>
  <c r="T279" i="6"/>
  <c r="R280" i="6"/>
  <c r="R279" i="6"/>
  <c r="P280" i="6"/>
  <c r="P279" i="6"/>
  <c r="BI278" i="6"/>
  <c r="BH278" i="6"/>
  <c r="BG278" i="6"/>
  <c r="BF278" i="6"/>
  <c r="T278" i="6"/>
  <c r="T277" i="6"/>
  <c r="R278" i="6"/>
  <c r="R277" i="6"/>
  <c r="P278" i="6"/>
  <c r="P277" i="6"/>
  <c r="BI276" i="6"/>
  <c r="BH276" i="6"/>
  <c r="BG276" i="6"/>
  <c r="BF276" i="6"/>
  <c r="T276" i="6"/>
  <c r="T275" i="6"/>
  <c r="R276" i="6"/>
  <c r="R275" i="6"/>
  <c r="P276" i="6"/>
  <c r="P275" i="6"/>
  <c r="BI274" i="6"/>
  <c r="BH274" i="6"/>
  <c r="BG274" i="6"/>
  <c r="BF274" i="6"/>
  <c r="T274" i="6"/>
  <c r="T273" i="6"/>
  <c r="R274" i="6"/>
  <c r="R273" i="6"/>
  <c r="P274" i="6"/>
  <c r="P273" i="6"/>
  <c r="BI272" i="6"/>
  <c r="BH272" i="6"/>
  <c r="BG272" i="6"/>
  <c r="BF272" i="6"/>
  <c r="T272" i="6"/>
  <c r="T271" i="6"/>
  <c r="R272" i="6"/>
  <c r="R271" i="6"/>
  <c r="P272" i="6"/>
  <c r="P271" i="6"/>
  <c r="BI270" i="6"/>
  <c r="BH270" i="6"/>
  <c r="BG270" i="6"/>
  <c r="BF270" i="6"/>
  <c r="T270" i="6"/>
  <c r="T269" i="6"/>
  <c r="R270" i="6"/>
  <c r="R269" i="6"/>
  <c r="P270" i="6"/>
  <c r="P269" i="6"/>
  <c r="BI268" i="6"/>
  <c r="BH268" i="6"/>
  <c r="BG268" i="6"/>
  <c r="BF268" i="6"/>
  <c r="T268" i="6"/>
  <c r="T267" i="6"/>
  <c r="R268" i="6"/>
  <c r="R267" i="6"/>
  <c r="P268" i="6"/>
  <c r="P267" i="6"/>
  <c r="BI266" i="6"/>
  <c r="BH266" i="6"/>
  <c r="BG266" i="6"/>
  <c r="BF266" i="6"/>
  <c r="T266" i="6"/>
  <c r="T265" i="6"/>
  <c r="R266" i="6"/>
  <c r="R265" i="6"/>
  <c r="P266" i="6"/>
  <c r="P265" i="6"/>
  <c r="BI264" i="6"/>
  <c r="BH264" i="6"/>
  <c r="BG264" i="6"/>
  <c r="BF264" i="6"/>
  <c r="T264" i="6"/>
  <c r="T263" i="6"/>
  <c r="R264" i="6"/>
  <c r="R263" i="6"/>
  <c r="P264" i="6"/>
  <c r="P263" i="6"/>
  <c r="BI261" i="6"/>
  <c r="BH261" i="6"/>
  <c r="BG261" i="6"/>
  <c r="BF261" i="6"/>
  <c r="T261" i="6"/>
  <c r="T260" i="6"/>
  <c r="R261" i="6"/>
  <c r="R260" i="6"/>
  <c r="P261" i="6"/>
  <c r="P260" i="6"/>
  <c r="BI259" i="6"/>
  <c r="BH259" i="6"/>
  <c r="BG259" i="6"/>
  <c r="BF259" i="6"/>
  <c r="T259" i="6"/>
  <c r="R259" i="6"/>
  <c r="P259" i="6"/>
  <c r="BI258" i="6"/>
  <c r="BH258" i="6"/>
  <c r="BG258" i="6"/>
  <c r="BF258" i="6"/>
  <c r="T258" i="6"/>
  <c r="R258" i="6"/>
  <c r="P258" i="6"/>
  <c r="BI257" i="6"/>
  <c r="BH257" i="6"/>
  <c r="BG257" i="6"/>
  <c r="BF257" i="6"/>
  <c r="T257" i="6"/>
  <c r="R257" i="6"/>
  <c r="P257" i="6"/>
  <c r="BI256" i="6"/>
  <c r="BH256" i="6"/>
  <c r="BG256" i="6"/>
  <c r="BF256" i="6"/>
  <c r="T256" i="6"/>
  <c r="R256" i="6"/>
  <c r="P256" i="6"/>
  <c r="BI254" i="6"/>
  <c r="BH254" i="6"/>
  <c r="BG254" i="6"/>
  <c r="BF254" i="6"/>
  <c r="T254" i="6"/>
  <c r="T253" i="6"/>
  <c r="R254" i="6"/>
  <c r="R253" i="6"/>
  <c r="P254" i="6"/>
  <c r="P253" i="6"/>
  <c r="BI252" i="6"/>
  <c r="BH252" i="6"/>
  <c r="BG252" i="6"/>
  <c r="BF252" i="6"/>
  <c r="T252" i="6"/>
  <c r="T251" i="6"/>
  <c r="R252" i="6"/>
  <c r="R251" i="6"/>
  <c r="P252" i="6"/>
  <c r="P251" i="6"/>
  <c r="BI250" i="6"/>
  <c r="BH250" i="6"/>
  <c r="BG250" i="6"/>
  <c r="BF250" i="6"/>
  <c r="T250" i="6"/>
  <c r="R250" i="6"/>
  <c r="P250" i="6"/>
  <c r="BI249" i="6"/>
  <c r="BH249" i="6"/>
  <c r="BG249" i="6"/>
  <c r="BF249" i="6"/>
  <c r="T249" i="6"/>
  <c r="R249" i="6"/>
  <c r="P249" i="6"/>
  <c r="BI247" i="6"/>
  <c r="BH247" i="6"/>
  <c r="BG247" i="6"/>
  <c r="BF247" i="6"/>
  <c r="T247" i="6"/>
  <c r="T246" i="6"/>
  <c r="R247" i="6"/>
  <c r="R246" i="6"/>
  <c r="P247" i="6"/>
  <c r="P246" i="6"/>
  <c r="BI245" i="6"/>
  <c r="BH245" i="6"/>
  <c r="BG245" i="6"/>
  <c r="BF245" i="6"/>
  <c r="T245" i="6"/>
  <c r="T244" i="6"/>
  <c r="R245" i="6"/>
  <c r="R244" i="6"/>
  <c r="P245" i="6"/>
  <c r="P244" i="6"/>
  <c r="BI243" i="6"/>
  <c r="BH243" i="6"/>
  <c r="BG243" i="6"/>
  <c r="BF243" i="6"/>
  <c r="T243" i="6"/>
  <c r="R243" i="6"/>
  <c r="P243" i="6"/>
  <c r="BI242" i="6"/>
  <c r="BH242" i="6"/>
  <c r="BG242" i="6"/>
  <c r="BF242" i="6"/>
  <c r="T242" i="6"/>
  <c r="R242" i="6"/>
  <c r="P242" i="6"/>
  <c r="BI240" i="6"/>
  <c r="BH240" i="6"/>
  <c r="BG240" i="6"/>
  <c r="BF240" i="6"/>
  <c r="T240" i="6"/>
  <c r="R240" i="6"/>
  <c r="P240" i="6"/>
  <c r="BI239" i="6"/>
  <c r="BH239" i="6"/>
  <c r="BG239" i="6"/>
  <c r="BF239" i="6"/>
  <c r="T239" i="6"/>
  <c r="R239" i="6"/>
  <c r="P239" i="6"/>
  <c r="BI237" i="6"/>
  <c r="BH237" i="6"/>
  <c r="BG237" i="6"/>
  <c r="BF237" i="6"/>
  <c r="T237" i="6"/>
  <c r="R237" i="6"/>
  <c r="P237" i="6"/>
  <c r="BI236" i="6"/>
  <c r="BH236" i="6"/>
  <c r="BG236" i="6"/>
  <c r="BF236" i="6"/>
  <c r="T236" i="6"/>
  <c r="R236" i="6"/>
  <c r="P236" i="6"/>
  <c r="BI234" i="6"/>
  <c r="BH234" i="6"/>
  <c r="BG234" i="6"/>
  <c r="BF234" i="6"/>
  <c r="T234" i="6"/>
  <c r="T233" i="6"/>
  <c r="R234" i="6"/>
  <c r="R233" i="6"/>
  <c r="P234" i="6"/>
  <c r="P233" i="6"/>
  <c r="BI232" i="6"/>
  <c r="BH232" i="6"/>
  <c r="BG232" i="6"/>
  <c r="BF232" i="6"/>
  <c r="T232" i="6"/>
  <c r="R232" i="6"/>
  <c r="P232" i="6"/>
  <c r="BI231" i="6"/>
  <c r="BH231" i="6"/>
  <c r="BG231" i="6"/>
  <c r="BF231" i="6"/>
  <c r="T231" i="6"/>
  <c r="R231" i="6"/>
  <c r="P231" i="6"/>
  <c r="BI229" i="6"/>
  <c r="BH229" i="6"/>
  <c r="BG229" i="6"/>
  <c r="BF229" i="6"/>
  <c r="T229" i="6"/>
  <c r="T228" i="6"/>
  <c r="R229" i="6"/>
  <c r="R228" i="6"/>
  <c r="P229" i="6"/>
  <c r="P228"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2" i="6"/>
  <c r="BH192" i="6"/>
  <c r="BG192" i="6"/>
  <c r="BF192" i="6"/>
  <c r="T192" i="6"/>
  <c r="R192" i="6"/>
  <c r="P192" i="6"/>
  <c r="BI191" i="6"/>
  <c r="BH191" i="6"/>
  <c r="BG191" i="6"/>
  <c r="BF191" i="6"/>
  <c r="T191" i="6"/>
  <c r="R191" i="6"/>
  <c r="P191" i="6"/>
  <c r="BI189" i="6"/>
  <c r="BH189" i="6"/>
  <c r="BG189" i="6"/>
  <c r="BF189" i="6"/>
  <c r="T189" i="6"/>
  <c r="T188" i="6"/>
  <c r="R189" i="6"/>
  <c r="R188" i="6"/>
  <c r="P189" i="6"/>
  <c r="P188" i="6"/>
  <c r="BI187" i="6"/>
  <c r="BH187" i="6"/>
  <c r="BG187" i="6"/>
  <c r="BF187" i="6"/>
  <c r="T187" i="6"/>
  <c r="T186" i="6"/>
  <c r="R187" i="6"/>
  <c r="R186" i="6"/>
  <c r="P187" i="6"/>
  <c r="P186" i="6"/>
  <c r="BI185" i="6"/>
  <c r="BH185" i="6"/>
  <c r="BG185" i="6"/>
  <c r="BF185" i="6"/>
  <c r="T185" i="6"/>
  <c r="R185" i="6"/>
  <c r="P185" i="6"/>
  <c r="BI184" i="6"/>
  <c r="BH184" i="6"/>
  <c r="BG184" i="6"/>
  <c r="BF184" i="6"/>
  <c r="T184" i="6"/>
  <c r="R184" i="6"/>
  <c r="P184" i="6"/>
  <c r="BI182" i="6"/>
  <c r="BH182" i="6"/>
  <c r="BG182" i="6"/>
  <c r="BF182" i="6"/>
  <c r="T182" i="6"/>
  <c r="R182" i="6"/>
  <c r="P182" i="6"/>
  <c r="BI181" i="6"/>
  <c r="BH181" i="6"/>
  <c r="BG181" i="6"/>
  <c r="BF181" i="6"/>
  <c r="T181" i="6"/>
  <c r="R181" i="6"/>
  <c r="P181" i="6"/>
  <c r="BI179" i="6"/>
  <c r="BH179" i="6"/>
  <c r="BG179" i="6"/>
  <c r="BF179" i="6"/>
  <c r="T179" i="6"/>
  <c r="T178" i="6"/>
  <c r="R179" i="6"/>
  <c r="R178" i="6"/>
  <c r="P179" i="6"/>
  <c r="P178" i="6"/>
  <c r="BI177" i="6"/>
  <c r="BH177" i="6"/>
  <c r="BG177" i="6"/>
  <c r="BF177" i="6"/>
  <c r="T177" i="6"/>
  <c r="R177" i="6"/>
  <c r="P177" i="6"/>
  <c r="BI176" i="6"/>
  <c r="BH176" i="6"/>
  <c r="BG176" i="6"/>
  <c r="BF176" i="6"/>
  <c r="T176" i="6"/>
  <c r="R176" i="6"/>
  <c r="P176" i="6"/>
  <c r="BI174" i="6"/>
  <c r="BH174" i="6"/>
  <c r="BG174" i="6"/>
  <c r="BF174" i="6"/>
  <c r="T174" i="6"/>
  <c r="T173" i="6"/>
  <c r="R174" i="6"/>
  <c r="R173" i="6"/>
  <c r="P174" i="6"/>
  <c r="P173" i="6"/>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2" i="6"/>
  <c r="BH132" i="6"/>
  <c r="BG132" i="6"/>
  <c r="BF132" i="6"/>
  <c r="T132" i="6"/>
  <c r="R132" i="6"/>
  <c r="P132" i="6"/>
  <c r="J125" i="6"/>
  <c r="F123" i="6"/>
  <c r="E121" i="6"/>
  <c r="J54" i="6"/>
  <c r="F52" i="6"/>
  <c r="E50" i="6"/>
  <c r="J24" i="6"/>
  <c r="E24" i="6"/>
  <c r="J126" i="6"/>
  <c r="J23" i="6"/>
  <c r="J18" i="6"/>
  <c r="E18" i="6"/>
  <c r="F55" i="6"/>
  <c r="J17" i="6"/>
  <c r="J15" i="6"/>
  <c r="E15" i="6"/>
  <c r="F54" i="6"/>
  <c r="J14" i="6"/>
  <c r="J12" i="6"/>
  <c r="J52" i="6"/>
  <c r="E7" i="6"/>
  <c r="E48" i="6"/>
  <c r="J37" i="5"/>
  <c r="J36" i="5"/>
  <c r="AY59" i="1"/>
  <c r="J35" i="5"/>
  <c r="AX59" i="1"/>
  <c r="BI167" i="5"/>
  <c r="BH167" i="5"/>
  <c r="BG167" i="5"/>
  <c r="BF167" i="5"/>
  <c r="T167" i="5"/>
  <c r="T166" i="5"/>
  <c r="R167" i="5"/>
  <c r="R166" i="5"/>
  <c r="P167" i="5"/>
  <c r="P166" i="5"/>
  <c r="BI164" i="5"/>
  <c r="BH164" i="5"/>
  <c r="BG164" i="5"/>
  <c r="BF164" i="5"/>
  <c r="T164" i="5"/>
  <c r="R164" i="5"/>
  <c r="P164" i="5"/>
  <c r="BI162" i="5"/>
  <c r="BH162" i="5"/>
  <c r="BG162" i="5"/>
  <c r="BF162" i="5"/>
  <c r="T162" i="5"/>
  <c r="R162" i="5"/>
  <c r="P162" i="5"/>
  <c r="BI160" i="5"/>
  <c r="BH160" i="5"/>
  <c r="BG160" i="5"/>
  <c r="BF160" i="5"/>
  <c r="T160" i="5"/>
  <c r="R160" i="5"/>
  <c r="P160" i="5"/>
  <c r="BI159" i="5"/>
  <c r="BH159" i="5"/>
  <c r="BG159" i="5"/>
  <c r="BF159" i="5"/>
  <c r="T159" i="5"/>
  <c r="R159" i="5"/>
  <c r="P159" i="5"/>
  <c r="BI158" i="5"/>
  <c r="BH158" i="5"/>
  <c r="BG158" i="5"/>
  <c r="BF158" i="5"/>
  <c r="T158" i="5"/>
  <c r="R158" i="5"/>
  <c r="P158"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4" i="5"/>
  <c r="BH134" i="5"/>
  <c r="BG134" i="5"/>
  <c r="BF134" i="5"/>
  <c r="T134" i="5"/>
  <c r="T133" i="5"/>
  <c r="R134" i="5"/>
  <c r="R133" i="5"/>
  <c r="P134" i="5"/>
  <c r="P133" i="5"/>
  <c r="BI131" i="5"/>
  <c r="BH131" i="5"/>
  <c r="BG131" i="5"/>
  <c r="BF131" i="5"/>
  <c r="T131" i="5"/>
  <c r="R131" i="5"/>
  <c r="P131" i="5"/>
  <c r="BI129" i="5"/>
  <c r="BH129" i="5"/>
  <c r="BG129" i="5"/>
  <c r="BF129" i="5"/>
  <c r="T129" i="5"/>
  <c r="R129" i="5"/>
  <c r="P129" i="5"/>
  <c r="BI127" i="5"/>
  <c r="BH127" i="5"/>
  <c r="BG127" i="5"/>
  <c r="BF127" i="5"/>
  <c r="T127" i="5"/>
  <c r="T126" i="5"/>
  <c r="R127" i="5"/>
  <c r="R126" i="5"/>
  <c r="P127" i="5"/>
  <c r="P126" i="5"/>
  <c r="BI124" i="5"/>
  <c r="BH124" i="5"/>
  <c r="BG124" i="5"/>
  <c r="BF124" i="5"/>
  <c r="T124" i="5"/>
  <c r="R124" i="5"/>
  <c r="P124" i="5"/>
  <c r="BI122" i="5"/>
  <c r="BH122" i="5"/>
  <c r="BG122" i="5"/>
  <c r="BF122" i="5"/>
  <c r="T122" i="5"/>
  <c r="R122" i="5"/>
  <c r="P122" i="5"/>
  <c r="BI120" i="5"/>
  <c r="BH120" i="5"/>
  <c r="BG120" i="5"/>
  <c r="BF120" i="5"/>
  <c r="T120" i="5"/>
  <c r="R120" i="5"/>
  <c r="P120" i="5"/>
  <c r="BI117" i="5"/>
  <c r="BH117" i="5"/>
  <c r="BG117" i="5"/>
  <c r="BF117" i="5"/>
  <c r="T117" i="5"/>
  <c r="R117" i="5"/>
  <c r="P117" i="5"/>
  <c r="BI115" i="5"/>
  <c r="BH115" i="5"/>
  <c r="BG115" i="5"/>
  <c r="BF115" i="5"/>
  <c r="T115" i="5"/>
  <c r="R115" i="5"/>
  <c r="P115" i="5"/>
  <c r="BI113" i="5"/>
  <c r="BH113" i="5"/>
  <c r="BG113" i="5"/>
  <c r="BF113" i="5"/>
  <c r="T113" i="5"/>
  <c r="R113" i="5"/>
  <c r="P113" i="5"/>
  <c r="BI111" i="5"/>
  <c r="BH111" i="5"/>
  <c r="BG111" i="5"/>
  <c r="BF111" i="5"/>
  <c r="T111" i="5"/>
  <c r="R111" i="5"/>
  <c r="P111" i="5"/>
  <c r="BI110" i="5"/>
  <c r="BH110" i="5"/>
  <c r="BG110" i="5"/>
  <c r="BF110" i="5"/>
  <c r="T110" i="5"/>
  <c r="R110" i="5"/>
  <c r="P110" i="5"/>
  <c r="BI108" i="5"/>
  <c r="BH108" i="5"/>
  <c r="BG108" i="5"/>
  <c r="BF108" i="5"/>
  <c r="T108" i="5"/>
  <c r="R108" i="5"/>
  <c r="P108" i="5"/>
  <c r="BI107" i="5"/>
  <c r="BH107" i="5"/>
  <c r="BG107" i="5"/>
  <c r="BF107" i="5"/>
  <c r="T107" i="5"/>
  <c r="R107" i="5"/>
  <c r="P107" i="5"/>
  <c r="BI105" i="5"/>
  <c r="BH105" i="5"/>
  <c r="BG105" i="5"/>
  <c r="BF105" i="5"/>
  <c r="T105" i="5"/>
  <c r="R105" i="5"/>
  <c r="P105" i="5"/>
  <c r="BI102" i="5"/>
  <c r="BH102" i="5"/>
  <c r="BG102" i="5"/>
  <c r="BF102" i="5"/>
  <c r="T102" i="5"/>
  <c r="R102" i="5"/>
  <c r="P102" i="5"/>
  <c r="BI100" i="5"/>
  <c r="BH100" i="5"/>
  <c r="BG100" i="5"/>
  <c r="BF100" i="5"/>
  <c r="T100" i="5"/>
  <c r="R100" i="5"/>
  <c r="P100" i="5"/>
  <c r="BI99" i="5"/>
  <c r="BH99" i="5"/>
  <c r="BG99" i="5"/>
  <c r="BF99" i="5"/>
  <c r="T99" i="5"/>
  <c r="R99" i="5"/>
  <c r="P99" i="5"/>
  <c r="BI97" i="5"/>
  <c r="BH97" i="5"/>
  <c r="BG97" i="5"/>
  <c r="BF97" i="5"/>
  <c r="T97" i="5"/>
  <c r="R97" i="5"/>
  <c r="P97" i="5"/>
  <c r="BI96" i="5"/>
  <c r="BH96" i="5"/>
  <c r="BG96" i="5"/>
  <c r="BF96" i="5"/>
  <c r="T96" i="5"/>
  <c r="R96" i="5"/>
  <c r="P96" i="5"/>
  <c r="BI94" i="5"/>
  <c r="BH94" i="5"/>
  <c r="BG94" i="5"/>
  <c r="BF94" i="5"/>
  <c r="T94" i="5"/>
  <c r="R94" i="5"/>
  <c r="P94" i="5"/>
  <c r="J87" i="5"/>
  <c r="F85" i="5"/>
  <c r="E83" i="5"/>
  <c r="J54" i="5"/>
  <c r="F52" i="5"/>
  <c r="E50" i="5"/>
  <c r="J24" i="5"/>
  <c r="E24" i="5"/>
  <c r="J88" i="5"/>
  <c r="J23" i="5"/>
  <c r="J18" i="5"/>
  <c r="E18" i="5"/>
  <c r="F55" i="5"/>
  <c r="J17" i="5"/>
  <c r="J15" i="5"/>
  <c r="E15" i="5"/>
  <c r="F87" i="5"/>
  <c r="J14" i="5"/>
  <c r="J12" i="5"/>
  <c r="J52" i="5"/>
  <c r="E7" i="5"/>
  <c r="E81" i="5"/>
  <c r="J39" i="4"/>
  <c r="J38" i="4"/>
  <c r="AY58" i="1"/>
  <c r="J37" i="4"/>
  <c r="AX58" i="1"/>
  <c r="BI360" i="4"/>
  <c r="BH360" i="4"/>
  <c r="BG360" i="4"/>
  <c r="BF360" i="4"/>
  <c r="T360" i="4"/>
  <c r="T359" i="4"/>
  <c r="R360" i="4"/>
  <c r="R359" i="4"/>
  <c r="P360" i="4"/>
  <c r="P359" i="4"/>
  <c r="BI357" i="4"/>
  <c r="BH357" i="4"/>
  <c r="BG357" i="4"/>
  <c r="BF357" i="4"/>
  <c r="T357" i="4"/>
  <c r="R357" i="4"/>
  <c r="P357" i="4"/>
  <c r="BI351" i="4"/>
  <c r="BH351" i="4"/>
  <c r="BG351" i="4"/>
  <c r="BF351" i="4"/>
  <c r="T351" i="4"/>
  <c r="R351" i="4"/>
  <c r="P351" i="4"/>
  <c r="BI349" i="4"/>
  <c r="BH349" i="4"/>
  <c r="BG349" i="4"/>
  <c r="BF349" i="4"/>
  <c r="T349" i="4"/>
  <c r="R349" i="4"/>
  <c r="P349" i="4"/>
  <c r="BI338" i="4"/>
  <c r="BH338" i="4"/>
  <c r="BG338" i="4"/>
  <c r="BF338" i="4"/>
  <c r="T338" i="4"/>
  <c r="R338" i="4"/>
  <c r="P338" i="4"/>
  <c r="BI335" i="4"/>
  <c r="BH335" i="4"/>
  <c r="BG335" i="4"/>
  <c r="BF335" i="4"/>
  <c r="T335" i="4"/>
  <c r="R335" i="4"/>
  <c r="P335" i="4"/>
  <c r="BI328" i="4"/>
  <c r="BH328" i="4"/>
  <c r="BG328" i="4"/>
  <c r="BF328" i="4"/>
  <c r="T328" i="4"/>
  <c r="R328" i="4"/>
  <c r="P328" i="4"/>
  <c r="BI326" i="4"/>
  <c r="BH326" i="4"/>
  <c r="BG326" i="4"/>
  <c r="BF326" i="4"/>
  <c r="T326" i="4"/>
  <c r="R326" i="4"/>
  <c r="P326" i="4"/>
  <c r="BI324" i="4"/>
  <c r="BH324" i="4"/>
  <c r="BG324" i="4"/>
  <c r="BF324" i="4"/>
  <c r="T324" i="4"/>
  <c r="R324" i="4"/>
  <c r="P324" i="4"/>
  <c r="BI323" i="4"/>
  <c r="BH323" i="4"/>
  <c r="BG323" i="4"/>
  <c r="BF323" i="4"/>
  <c r="T323" i="4"/>
  <c r="R323" i="4"/>
  <c r="P323" i="4"/>
  <c r="BI309" i="4"/>
  <c r="BH309" i="4"/>
  <c r="BG309" i="4"/>
  <c r="BF309" i="4"/>
  <c r="T309" i="4"/>
  <c r="R309" i="4"/>
  <c r="P309" i="4"/>
  <c r="BI306" i="4"/>
  <c r="BH306" i="4"/>
  <c r="BG306" i="4"/>
  <c r="BF306" i="4"/>
  <c r="T306" i="4"/>
  <c r="R306" i="4"/>
  <c r="P306" i="4"/>
  <c r="BI303" i="4"/>
  <c r="BH303" i="4"/>
  <c r="BG303" i="4"/>
  <c r="BF303" i="4"/>
  <c r="T303" i="4"/>
  <c r="R303" i="4"/>
  <c r="P303" i="4"/>
  <c r="BI293" i="4"/>
  <c r="BH293" i="4"/>
  <c r="BG293" i="4"/>
  <c r="BF293" i="4"/>
  <c r="T293" i="4"/>
  <c r="T292" i="4"/>
  <c r="R293" i="4"/>
  <c r="R292" i="4"/>
  <c r="P293" i="4"/>
  <c r="P292" i="4"/>
  <c r="BI267" i="4"/>
  <c r="BH267" i="4"/>
  <c r="BG267" i="4"/>
  <c r="BF267" i="4"/>
  <c r="T267" i="4"/>
  <c r="R267" i="4"/>
  <c r="P267" i="4"/>
  <c r="BI264" i="4"/>
  <c r="BH264" i="4"/>
  <c r="BG264" i="4"/>
  <c r="BF264" i="4"/>
  <c r="T264" i="4"/>
  <c r="R264" i="4"/>
  <c r="P264" i="4"/>
  <c r="BI261" i="4"/>
  <c r="BH261" i="4"/>
  <c r="BG261" i="4"/>
  <c r="BF261" i="4"/>
  <c r="T261" i="4"/>
  <c r="R261" i="4"/>
  <c r="P261" i="4"/>
  <c r="BI259" i="4"/>
  <c r="BH259" i="4"/>
  <c r="BG259" i="4"/>
  <c r="BF259" i="4"/>
  <c r="T259" i="4"/>
  <c r="R259" i="4"/>
  <c r="P259" i="4"/>
  <c r="BI257" i="4"/>
  <c r="BH257" i="4"/>
  <c r="BG257" i="4"/>
  <c r="BF257" i="4"/>
  <c r="T257" i="4"/>
  <c r="R257" i="4"/>
  <c r="P257" i="4"/>
  <c r="BI249" i="4"/>
  <c r="BH249" i="4"/>
  <c r="BG249" i="4"/>
  <c r="BF249" i="4"/>
  <c r="T249" i="4"/>
  <c r="R249" i="4"/>
  <c r="P249"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7" i="4"/>
  <c r="BH237" i="4"/>
  <c r="BG237" i="4"/>
  <c r="BF237" i="4"/>
  <c r="T237" i="4"/>
  <c r="R237" i="4"/>
  <c r="P237" i="4"/>
  <c r="BI235" i="4"/>
  <c r="BH235" i="4"/>
  <c r="BG235" i="4"/>
  <c r="BF235" i="4"/>
  <c r="T235" i="4"/>
  <c r="R235" i="4"/>
  <c r="P235" i="4"/>
  <c r="BI232" i="4"/>
  <c r="BH232" i="4"/>
  <c r="BG232" i="4"/>
  <c r="BF232" i="4"/>
  <c r="T232" i="4"/>
  <c r="R232" i="4"/>
  <c r="P232" i="4"/>
  <c r="BI228" i="4"/>
  <c r="BH228" i="4"/>
  <c r="BG228" i="4"/>
  <c r="BF228" i="4"/>
  <c r="T228" i="4"/>
  <c r="R228" i="4"/>
  <c r="P228" i="4"/>
  <c r="BI226" i="4"/>
  <c r="BH226" i="4"/>
  <c r="BG226" i="4"/>
  <c r="BF226" i="4"/>
  <c r="T226" i="4"/>
  <c r="R226" i="4"/>
  <c r="P226" i="4"/>
  <c r="BI224" i="4"/>
  <c r="BH224" i="4"/>
  <c r="BG224" i="4"/>
  <c r="BF224" i="4"/>
  <c r="T224" i="4"/>
  <c r="R224" i="4"/>
  <c r="P224" i="4"/>
  <c r="BI222" i="4"/>
  <c r="BH222" i="4"/>
  <c r="BG222" i="4"/>
  <c r="BF222" i="4"/>
  <c r="T222" i="4"/>
  <c r="R222" i="4"/>
  <c r="P222" i="4"/>
  <c r="BI211" i="4"/>
  <c r="BH211" i="4"/>
  <c r="BG211" i="4"/>
  <c r="BF211" i="4"/>
  <c r="T211" i="4"/>
  <c r="R211" i="4"/>
  <c r="P211" i="4"/>
  <c r="BI207" i="4"/>
  <c r="BH207" i="4"/>
  <c r="BG207" i="4"/>
  <c r="BF207" i="4"/>
  <c r="T207" i="4"/>
  <c r="R207" i="4"/>
  <c r="P207" i="4"/>
  <c r="BI204" i="4"/>
  <c r="BH204" i="4"/>
  <c r="BG204" i="4"/>
  <c r="BF204" i="4"/>
  <c r="T204" i="4"/>
  <c r="R204" i="4"/>
  <c r="P204" i="4"/>
  <c r="BI201" i="4"/>
  <c r="BH201" i="4"/>
  <c r="BG201" i="4"/>
  <c r="BF201" i="4"/>
  <c r="T201" i="4"/>
  <c r="R201" i="4"/>
  <c r="P201" i="4"/>
  <c r="BI198" i="4"/>
  <c r="BH198" i="4"/>
  <c r="BG198" i="4"/>
  <c r="BF198" i="4"/>
  <c r="T198" i="4"/>
  <c r="R198" i="4"/>
  <c r="P198" i="4"/>
  <c r="BI177" i="4"/>
  <c r="BH177" i="4"/>
  <c r="BG177" i="4"/>
  <c r="BF177" i="4"/>
  <c r="T177" i="4"/>
  <c r="R177" i="4"/>
  <c r="P177" i="4"/>
  <c r="BI162" i="4"/>
  <c r="BH162" i="4"/>
  <c r="BG162" i="4"/>
  <c r="BF162" i="4"/>
  <c r="T162" i="4"/>
  <c r="R162" i="4"/>
  <c r="P162" i="4"/>
  <c r="BI160" i="4"/>
  <c r="BH160" i="4"/>
  <c r="BG160" i="4"/>
  <c r="BF160" i="4"/>
  <c r="T160" i="4"/>
  <c r="R160" i="4"/>
  <c r="P160" i="4"/>
  <c r="BI157" i="4"/>
  <c r="BH157" i="4"/>
  <c r="BG157" i="4"/>
  <c r="BF157" i="4"/>
  <c r="T157" i="4"/>
  <c r="R157" i="4"/>
  <c r="P157" i="4"/>
  <c r="BI155" i="4"/>
  <c r="BH155" i="4"/>
  <c r="BG155" i="4"/>
  <c r="BF155" i="4"/>
  <c r="T155" i="4"/>
  <c r="R155" i="4"/>
  <c r="P155" i="4"/>
  <c r="BI146" i="4"/>
  <c r="BH146" i="4"/>
  <c r="BG146" i="4"/>
  <c r="BF146" i="4"/>
  <c r="T146" i="4"/>
  <c r="R146" i="4"/>
  <c r="P146" i="4"/>
  <c r="BI137" i="4"/>
  <c r="BH137" i="4"/>
  <c r="BG137" i="4"/>
  <c r="BF137" i="4"/>
  <c r="T137" i="4"/>
  <c r="R137" i="4"/>
  <c r="P137" i="4"/>
  <c r="BI134" i="4"/>
  <c r="BH134" i="4"/>
  <c r="BG134" i="4"/>
  <c r="BF134" i="4"/>
  <c r="T134" i="4"/>
  <c r="R134" i="4"/>
  <c r="P134" i="4"/>
  <c r="BI131" i="4"/>
  <c r="BH131" i="4"/>
  <c r="BG131" i="4"/>
  <c r="BF131" i="4"/>
  <c r="T131" i="4"/>
  <c r="R131" i="4"/>
  <c r="P131" i="4"/>
  <c r="BI122" i="4"/>
  <c r="BH122" i="4"/>
  <c r="BG122" i="4"/>
  <c r="BF122" i="4"/>
  <c r="T122" i="4"/>
  <c r="R122" i="4"/>
  <c r="P122" i="4"/>
  <c r="BI119" i="4"/>
  <c r="BH119" i="4"/>
  <c r="BG119" i="4"/>
  <c r="BF119" i="4"/>
  <c r="T119" i="4"/>
  <c r="R119" i="4"/>
  <c r="P119" i="4"/>
  <c r="BI110" i="4"/>
  <c r="BH110" i="4"/>
  <c r="BG110" i="4"/>
  <c r="BF110" i="4"/>
  <c r="T110" i="4"/>
  <c r="R110" i="4"/>
  <c r="P110" i="4"/>
  <c r="BI100" i="4"/>
  <c r="BH100" i="4"/>
  <c r="BG100" i="4"/>
  <c r="BF100" i="4"/>
  <c r="T100" i="4"/>
  <c r="R100" i="4"/>
  <c r="P100" i="4"/>
  <c r="J94" i="4"/>
  <c r="J93" i="4"/>
  <c r="F93" i="4"/>
  <c r="F91" i="4"/>
  <c r="E89" i="4"/>
  <c r="J59" i="4"/>
  <c r="J58" i="4"/>
  <c r="F58" i="4"/>
  <c r="F56" i="4"/>
  <c r="E54" i="4"/>
  <c r="J20" i="4"/>
  <c r="E20" i="4"/>
  <c r="F94" i="4"/>
  <c r="J19" i="4"/>
  <c r="J14" i="4"/>
  <c r="J91" i="4"/>
  <c r="E7" i="4"/>
  <c r="E50" i="4"/>
  <c r="J39" i="3"/>
  <c r="J38" i="3"/>
  <c r="AY57" i="1"/>
  <c r="J37" i="3"/>
  <c r="AX57" i="1"/>
  <c r="BI246" i="3"/>
  <c r="BH246" i="3"/>
  <c r="BG246" i="3"/>
  <c r="BF246" i="3"/>
  <c r="T246" i="3"/>
  <c r="R246" i="3"/>
  <c r="P246" i="3"/>
  <c r="BI245" i="3"/>
  <c r="BH245" i="3"/>
  <c r="BG245" i="3"/>
  <c r="BF245" i="3"/>
  <c r="T245" i="3"/>
  <c r="R245" i="3"/>
  <c r="P245" i="3"/>
  <c r="BI244" i="3"/>
  <c r="BH244" i="3"/>
  <c r="BG244" i="3"/>
  <c r="BF244" i="3"/>
  <c r="T244" i="3"/>
  <c r="R244" i="3"/>
  <c r="P244" i="3"/>
  <c r="BI242" i="3"/>
  <c r="BH242" i="3"/>
  <c r="BG242" i="3"/>
  <c r="BF242" i="3"/>
  <c r="T242" i="3"/>
  <c r="T241" i="3"/>
  <c r="R242" i="3"/>
  <c r="R241" i="3"/>
  <c r="P242" i="3"/>
  <c r="P241" i="3"/>
  <c r="BI240" i="3"/>
  <c r="BH240" i="3"/>
  <c r="BG240" i="3"/>
  <c r="BF240" i="3"/>
  <c r="T240" i="3"/>
  <c r="R240" i="3"/>
  <c r="P240" i="3"/>
  <c r="BI239" i="3"/>
  <c r="BH239" i="3"/>
  <c r="BG239" i="3"/>
  <c r="BF239" i="3"/>
  <c r="T239" i="3"/>
  <c r="R239" i="3"/>
  <c r="P239" i="3"/>
  <c r="BI237" i="3"/>
  <c r="BH237" i="3"/>
  <c r="BG237" i="3"/>
  <c r="BF237" i="3"/>
  <c r="T237" i="3"/>
  <c r="T236" i="3"/>
  <c r="R237" i="3"/>
  <c r="R236" i="3"/>
  <c r="P237" i="3"/>
  <c r="P236" i="3"/>
  <c r="BI235" i="3"/>
  <c r="BH235" i="3"/>
  <c r="BG235" i="3"/>
  <c r="BF235" i="3"/>
  <c r="T235" i="3"/>
  <c r="T234" i="3"/>
  <c r="R235" i="3"/>
  <c r="R234" i="3"/>
  <c r="P235" i="3"/>
  <c r="P234" i="3"/>
  <c r="BI233" i="3"/>
  <c r="BH233" i="3"/>
  <c r="BG233" i="3"/>
  <c r="BF233" i="3"/>
  <c r="T233" i="3"/>
  <c r="R233" i="3"/>
  <c r="P233" i="3"/>
  <c r="BI232" i="3"/>
  <c r="BH232" i="3"/>
  <c r="BG232" i="3"/>
  <c r="BF232" i="3"/>
  <c r="T232" i="3"/>
  <c r="R232" i="3"/>
  <c r="P232" i="3"/>
  <c r="BI231" i="3"/>
  <c r="BH231" i="3"/>
  <c r="BG231" i="3"/>
  <c r="BF231" i="3"/>
  <c r="T231" i="3"/>
  <c r="R231" i="3"/>
  <c r="P231" i="3"/>
  <c r="BI230" i="3"/>
  <c r="BH230" i="3"/>
  <c r="BG230" i="3"/>
  <c r="BF230" i="3"/>
  <c r="T230" i="3"/>
  <c r="R230" i="3"/>
  <c r="P230" i="3"/>
  <c r="BI229" i="3"/>
  <c r="BH229" i="3"/>
  <c r="BG229" i="3"/>
  <c r="BF229" i="3"/>
  <c r="T229" i="3"/>
  <c r="R229" i="3"/>
  <c r="P229" i="3"/>
  <c r="BI228" i="3"/>
  <c r="BH228" i="3"/>
  <c r="BG228" i="3"/>
  <c r="BF228" i="3"/>
  <c r="T228" i="3"/>
  <c r="R228" i="3"/>
  <c r="P228" i="3"/>
  <c r="BI227" i="3"/>
  <c r="BH227" i="3"/>
  <c r="BG227" i="3"/>
  <c r="BF227" i="3"/>
  <c r="T227" i="3"/>
  <c r="R227" i="3"/>
  <c r="P227" i="3"/>
  <c r="BI226" i="3"/>
  <c r="BH226" i="3"/>
  <c r="BG226" i="3"/>
  <c r="BF226" i="3"/>
  <c r="T226" i="3"/>
  <c r="R226" i="3"/>
  <c r="P226" i="3"/>
  <c r="BI225" i="3"/>
  <c r="BH225" i="3"/>
  <c r="BG225" i="3"/>
  <c r="BF225" i="3"/>
  <c r="T225" i="3"/>
  <c r="R225" i="3"/>
  <c r="P225" i="3"/>
  <c r="BI223" i="3"/>
  <c r="BH223" i="3"/>
  <c r="BG223" i="3"/>
  <c r="BF223" i="3"/>
  <c r="T223" i="3"/>
  <c r="T222" i="3"/>
  <c r="R223" i="3"/>
  <c r="R222" i="3"/>
  <c r="P223" i="3"/>
  <c r="P222" i="3"/>
  <c r="BI221" i="3"/>
  <c r="BH221" i="3"/>
  <c r="BG221" i="3"/>
  <c r="BF221" i="3"/>
  <c r="T221" i="3"/>
  <c r="R221" i="3"/>
  <c r="P221" i="3"/>
  <c r="BI220" i="3"/>
  <c r="BH220" i="3"/>
  <c r="BG220" i="3"/>
  <c r="BF220" i="3"/>
  <c r="T220" i="3"/>
  <c r="R220" i="3"/>
  <c r="P220" i="3"/>
  <c r="BI217" i="3"/>
  <c r="BH217" i="3"/>
  <c r="BG217" i="3"/>
  <c r="BF217" i="3"/>
  <c r="T217" i="3"/>
  <c r="T216" i="3"/>
  <c r="R217" i="3"/>
  <c r="R216" i="3"/>
  <c r="P217" i="3"/>
  <c r="P216" i="3"/>
  <c r="BI215" i="3"/>
  <c r="BH215" i="3"/>
  <c r="BG215" i="3"/>
  <c r="BF215" i="3"/>
  <c r="T215" i="3"/>
  <c r="T214" i="3"/>
  <c r="R215" i="3"/>
  <c r="R214" i="3"/>
  <c r="P215" i="3"/>
  <c r="P214" i="3"/>
  <c r="BI213" i="3"/>
  <c r="BH213" i="3"/>
  <c r="BG213" i="3"/>
  <c r="BF213" i="3"/>
  <c r="T213" i="3"/>
  <c r="R213" i="3"/>
  <c r="P213" i="3"/>
  <c r="BI212" i="3"/>
  <c r="BH212" i="3"/>
  <c r="BG212" i="3"/>
  <c r="BF212" i="3"/>
  <c r="T212" i="3"/>
  <c r="R212" i="3"/>
  <c r="P212" i="3"/>
  <c r="BI211" i="3"/>
  <c r="BH211" i="3"/>
  <c r="BG211" i="3"/>
  <c r="BF211" i="3"/>
  <c r="T211" i="3"/>
  <c r="R211" i="3"/>
  <c r="P211" i="3"/>
  <c r="BI210" i="3"/>
  <c r="BH210" i="3"/>
  <c r="BG210" i="3"/>
  <c r="BF210" i="3"/>
  <c r="T210" i="3"/>
  <c r="R210" i="3"/>
  <c r="P210" i="3"/>
  <c r="BI208" i="3"/>
  <c r="BH208" i="3"/>
  <c r="BG208" i="3"/>
  <c r="BF208" i="3"/>
  <c r="T208" i="3"/>
  <c r="R208" i="3"/>
  <c r="P208" i="3"/>
  <c r="BI207" i="3"/>
  <c r="BH207" i="3"/>
  <c r="BG207" i="3"/>
  <c r="BF207" i="3"/>
  <c r="T207" i="3"/>
  <c r="R207" i="3"/>
  <c r="P207" i="3"/>
  <c r="BI205" i="3"/>
  <c r="BH205" i="3"/>
  <c r="BG205" i="3"/>
  <c r="BF205" i="3"/>
  <c r="T205" i="3"/>
  <c r="T204" i="3"/>
  <c r="R205" i="3"/>
  <c r="R204" i="3"/>
  <c r="P205" i="3"/>
  <c r="P204" i="3"/>
  <c r="BI203" i="3"/>
  <c r="BH203" i="3"/>
  <c r="BG203" i="3"/>
  <c r="BF203" i="3"/>
  <c r="T203" i="3"/>
  <c r="T202" i="3"/>
  <c r="R203" i="3"/>
  <c r="R202" i="3"/>
  <c r="P203" i="3"/>
  <c r="P202" i="3"/>
  <c r="BI201" i="3"/>
  <c r="BH201" i="3"/>
  <c r="BG201" i="3"/>
  <c r="BF201" i="3"/>
  <c r="T201" i="3"/>
  <c r="R201" i="3"/>
  <c r="P201" i="3"/>
  <c r="BI200" i="3"/>
  <c r="BH200" i="3"/>
  <c r="BG200" i="3"/>
  <c r="BF200" i="3"/>
  <c r="T200" i="3"/>
  <c r="R200" i="3"/>
  <c r="P200" i="3"/>
  <c r="BI198" i="3"/>
  <c r="BH198" i="3"/>
  <c r="BG198" i="3"/>
  <c r="BF198" i="3"/>
  <c r="T198" i="3"/>
  <c r="T197" i="3"/>
  <c r="R198" i="3"/>
  <c r="R197" i="3"/>
  <c r="P198" i="3"/>
  <c r="P197" i="3"/>
  <c r="BI196" i="3"/>
  <c r="BH196" i="3"/>
  <c r="BG196" i="3"/>
  <c r="BF196" i="3"/>
  <c r="T196" i="3"/>
  <c r="T195" i="3"/>
  <c r="R196" i="3"/>
  <c r="R195" i="3"/>
  <c r="P196" i="3"/>
  <c r="P195" i="3"/>
  <c r="BI194" i="3"/>
  <c r="BH194" i="3"/>
  <c r="BG194" i="3"/>
  <c r="BF194" i="3"/>
  <c r="T194" i="3"/>
  <c r="T193" i="3"/>
  <c r="R194" i="3"/>
  <c r="R193" i="3"/>
  <c r="P194" i="3"/>
  <c r="P193" i="3"/>
  <c r="BI192" i="3"/>
  <c r="BH192" i="3"/>
  <c r="BG192" i="3"/>
  <c r="BF192" i="3"/>
  <c r="T192" i="3"/>
  <c r="T191" i="3"/>
  <c r="R192" i="3"/>
  <c r="R191" i="3"/>
  <c r="P192" i="3"/>
  <c r="P191" i="3"/>
  <c r="BI190" i="3"/>
  <c r="BH190" i="3"/>
  <c r="BG190" i="3"/>
  <c r="BF190" i="3"/>
  <c r="T190" i="3"/>
  <c r="T189" i="3"/>
  <c r="R190" i="3"/>
  <c r="R189" i="3"/>
  <c r="P190" i="3"/>
  <c r="P189" i="3"/>
  <c r="BI188" i="3"/>
  <c r="BH188" i="3"/>
  <c r="BG188" i="3"/>
  <c r="BF188" i="3"/>
  <c r="T188" i="3"/>
  <c r="T187" i="3"/>
  <c r="R188" i="3"/>
  <c r="R187" i="3"/>
  <c r="P188" i="3"/>
  <c r="P187" i="3"/>
  <c r="BI186" i="3"/>
  <c r="BH186" i="3"/>
  <c r="BG186" i="3"/>
  <c r="BF186" i="3"/>
  <c r="T186" i="3"/>
  <c r="T185" i="3"/>
  <c r="R186" i="3"/>
  <c r="R185" i="3"/>
  <c r="P186" i="3"/>
  <c r="P185" i="3"/>
  <c r="BI182" i="3"/>
  <c r="BH182" i="3"/>
  <c r="BG182" i="3"/>
  <c r="BF182" i="3"/>
  <c r="T182" i="3"/>
  <c r="T181" i="3"/>
  <c r="R182" i="3"/>
  <c r="R181" i="3"/>
  <c r="P182" i="3"/>
  <c r="P181" i="3"/>
  <c r="BI180" i="3"/>
  <c r="BH180" i="3"/>
  <c r="BG180" i="3"/>
  <c r="BF180" i="3"/>
  <c r="T180" i="3"/>
  <c r="T179" i="3"/>
  <c r="R180" i="3"/>
  <c r="R179" i="3"/>
  <c r="P180" i="3"/>
  <c r="P179" i="3"/>
  <c r="BI178" i="3"/>
  <c r="BH178" i="3"/>
  <c r="BG178" i="3"/>
  <c r="BF178" i="3"/>
  <c r="T178" i="3"/>
  <c r="T177" i="3"/>
  <c r="R178" i="3"/>
  <c r="R177" i="3"/>
  <c r="P178" i="3"/>
  <c r="P177" i="3"/>
  <c r="BI176" i="3"/>
  <c r="BH176" i="3"/>
  <c r="BG176" i="3"/>
  <c r="BF176" i="3"/>
  <c r="T176" i="3"/>
  <c r="R176" i="3"/>
  <c r="P176" i="3"/>
  <c r="BI175" i="3"/>
  <c r="BH175" i="3"/>
  <c r="BG175" i="3"/>
  <c r="BF175" i="3"/>
  <c r="T175" i="3"/>
  <c r="R175" i="3"/>
  <c r="P175"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8" i="3"/>
  <c r="BH168" i="3"/>
  <c r="BG168" i="3"/>
  <c r="BF168" i="3"/>
  <c r="T168" i="3"/>
  <c r="R168" i="3"/>
  <c r="P168"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2" i="3"/>
  <c r="BH162" i="3"/>
  <c r="BG162" i="3"/>
  <c r="BF162" i="3"/>
  <c r="T162" i="3"/>
  <c r="R162" i="3"/>
  <c r="P162" i="3"/>
  <c r="BI160" i="3"/>
  <c r="BH160" i="3"/>
  <c r="BG160" i="3"/>
  <c r="BF160" i="3"/>
  <c r="T160" i="3"/>
  <c r="T159" i="3"/>
  <c r="R160" i="3"/>
  <c r="R159" i="3"/>
  <c r="P160" i="3"/>
  <c r="P159" i="3"/>
  <c r="BI158" i="3"/>
  <c r="BH158" i="3"/>
  <c r="BG158" i="3"/>
  <c r="BF158" i="3"/>
  <c r="T158" i="3"/>
  <c r="R158" i="3"/>
  <c r="P158" i="3"/>
  <c r="BI157" i="3"/>
  <c r="BH157" i="3"/>
  <c r="BG157" i="3"/>
  <c r="BF157" i="3"/>
  <c r="T157" i="3"/>
  <c r="R157" i="3"/>
  <c r="P157" i="3"/>
  <c r="BI154" i="3"/>
  <c r="BH154" i="3"/>
  <c r="BG154" i="3"/>
  <c r="BF154" i="3"/>
  <c r="T154" i="3"/>
  <c r="R154" i="3"/>
  <c r="P154" i="3"/>
  <c r="BI153" i="3"/>
  <c r="BH153" i="3"/>
  <c r="BG153" i="3"/>
  <c r="BF153" i="3"/>
  <c r="T153" i="3"/>
  <c r="R153" i="3"/>
  <c r="P153" i="3"/>
  <c r="BI151" i="3"/>
  <c r="BH151" i="3"/>
  <c r="BG151" i="3"/>
  <c r="BF151" i="3"/>
  <c r="T151" i="3"/>
  <c r="T150" i="3"/>
  <c r="R151" i="3"/>
  <c r="R150" i="3"/>
  <c r="P151" i="3"/>
  <c r="P150" i="3"/>
  <c r="BI149" i="3"/>
  <c r="BH149" i="3"/>
  <c r="BG149" i="3"/>
  <c r="BF149" i="3"/>
  <c r="T149" i="3"/>
  <c r="R149" i="3"/>
  <c r="P149" i="3"/>
  <c r="BI148" i="3"/>
  <c r="BH148" i="3"/>
  <c r="BG148" i="3"/>
  <c r="BF148" i="3"/>
  <c r="T148" i="3"/>
  <c r="R148" i="3"/>
  <c r="P148" i="3"/>
  <c r="BI146" i="3"/>
  <c r="BH146" i="3"/>
  <c r="BG146" i="3"/>
  <c r="BF146" i="3"/>
  <c r="T146" i="3"/>
  <c r="R146" i="3"/>
  <c r="P146" i="3"/>
  <c r="BI145" i="3"/>
  <c r="BH145" i="3"/>
  <c r="BG145" i="3"/>
  <c r="BF145" i="3"/>
  <c r="T145" i="3"/>
  <c r="R145" i="3"/>
  <c r="P145" i="3"/>
  <c r="BI143" i="3"/>
  <c r="BH143" i="3"/>
  <c r="BG143" i="3"/>
  <c r="BF143" i="3"/>
  <c r="T143" i="3"/>
  <c r="T142" i="3"/>
  <c r="R143" i="3"/>
  <c r="R142" i="3"/>
  <c r="P143" i="3"/>
  <c r="P142" i="3"/>
  <c r="BI141" i="3"/>
  <c r="BH141" i="3"/>
  <c r="BG141" i="3"/>
  <c r="BF141" i="3"/>
  <c r="T141" i="3"/>
  <c r="T140" i="3"/>
  <c r="R141" i="3"/>
  <c r="R140" i="3"/>
  <c r="P141" i="3"/>
  <c r="P140" i="3"/>
  <c r="BI139" i="3"/>
  <c r="BH139" i="3"/>
  <c r="BG139" i="3"/>
  <c r="BF139" i="3"/>
  <c r="T139" i="3"/>
  <c r="T138" i="3"/>
  <c r="R139" i="3"/>
  <c r="R138" i="3"/>
  <c r="P139" i="3"/>
  <c r="P138" i="3"/>
  <c r="BI137" i="3"/>
  <c r="BH137" i="3"/>
  <c r="BG137" i="3"/>
  <c r="BF137" i="3"/>
  <c r="T137" i="3"/>
  <c r="T136" i="3"/>
  <c r="R137" i="3"/>
  <c r="R136" i="3"/>
  <c r="P137" i="3"/>
  <c r="P136" i="3"/>
  <c r="BI135" i="3"/>
  <c r="BH135" i="3"/>
  <c r="BG135" i="3"/>
  <c r="BF135" i="3"/>
  <c r="T135" i="3"/>
  <c r="T134" i="3"/>
  <c r="R135" i="3"/>
  <c r="R134" i="3"/>
  <c r="P135" i="3"/>
  <c r="P134" i="3"/>
  <c r="BI133" i="3"/>
  <c r="BH133" i="3"/>
  <c r="BG133" i="3"/>
  <c r="BF133" i="3"/>
  <c r="T133" i="3"/>
  <c r="T132" i="3"/>
  <c r="R133" i="3"/>
  <c r="R132" i="3"/>
  <c r="P133" i="3"/>
  <c r="P132" i="3"/>
  <c r="J125" i="3"/>
  <c r="F123" i="3"/>
  <c r="E121" i="3"/>
  <c r="J58" i="3"/>
  <c r="F56" i="3"/>
  <c r="E54" i="3"/>
  <c r="J26" i="3"/>
  <c r="E26" i="3"/>
  <c r="J126" i="3"/>
  <c r="J25" i="3"/>
  <c r="J20" i="3"/>
  <c r="E20" i="3"/>
  <c r="F126" i="3"/>
  <c r="J19" i="3"/>
  <c r="J17" i="3"/>
  <c r="E17" i="3"/>
  <c r="F58" i="3"/>
  <c r="J16" i="3"/>
  <c r="J14" i="3"/>
  <c r="J56" i="3"/>
  <c r="E7" i="3"/>
  <c r="E50" i="3"/>
  <c r="J39" i="2"/>
  <c r="J38" i="2"/>
  <c r="AY56" i="1"/>
  <c r="J37" i="2"/>
  <c r="AX56" i="1"/>
  <c r="BI718" i="2"/>
  <c r="BH718" i="2"/>
  <c r="BG718" i="2"/>
  <c r="BF718" i="2"/>
  <c r="T718" i="2"/>
  <c r="R718" i="2"/>
  <c r="P718" i="2"/>
  <c r="BI716" i="2"/>
  <c r="BH716" i="2"/>
  <c r="BG716" i="2"/>
  <c r="BF716" i="2"/>
  <c r="T716" i="2"/>
  <c r="R716" i="2"/>
  <c r="P716" i="2"/>
  <c r="BI711" i="2"/>
  <c r="BH711" i="2"/>
  <c r="BG711" i="2"/>
  <c r="BF711" i="2"/>
  <c r="T711" i="2"/>
  <c r="R711" i="2"/>
  <c r="P711" i="2"/>
  <c r="BI703" i="2"/>
  <c r="BH703" i="2"/>
  <c r="BG703" i="2"/>
  <c r="BF703" i="2"/>
  <c r="T703" i="2"/>
  <c r="R703" i="2"/>
  <c r="P703" i="2"/>
  <c r="BI694" i="2"/>
  <c r="BH694" i="2"/>
  <c r="BG694" i="2"/>
  <c r="BF694" i="2"/>
  <c r="T694" i="2"/>
  <c r="R694" i="2"/>
  <c r="P694" i="2"/>
  <c r="BI688" i="2"/>
  <c r="BH688" i="2"/>
  <c r="BG688" i="2"/>
  <c r="BF688" i="2"/>
  <c r="T688" i="2"/>
  <c r="R688" i="2"/>
  <c r="P688" i="2"/>
  <c r="BI683" i="2"/>
  <c r="BH683" i="2"/>
  <c r="BG683" i="2"/>
  <c r="BF683" i="2"/>
  <c r="T683" i="2"/>
  <c r="R683" i="2"/>
  <c r="P683" i="2"/>
  <c r="BI681" i="2"/>
  <c r="BH681" i="2"/>
  <c r="BG681" i="2"/>
  <c r="BF681" i="2"/>
  <c r="T681" i="2"/>
  <c r="R681" i="2"/>
  <c r="P681" i="2"/>
  <c r="BI680" i="2"/>
  <c r="BH680" i="2"/>
  <c r="BG680" i="2"/>
  <c r="BF680" i="2"/>
  <c r="T680" i="2"/>
  <c r="R680" i="2"/>
  <c r="P680" i="2"/>
  <c r="BI679" i="2"/>
  <c r="BH679" i="2"/>
  <c r="BG679" i="2"/>
  <c r="BF679" i="2"/>
  <c r="T679" i="2"/>
  <c r="R679" i="2"/>
  <c r="P679" i="2"/>
  <c r="BI678" i="2"/>
  <c r="BH678" i="2"/>
  <c r="BG678" i="2"/>
  <c r="BF678" i="2"/>
  <c r="T678" i="2"/>
  <c r="R678" i="2"/>
  <c r="P678" i="2"/>
  <c r="BI675" i="2"/>
  <c r="BH675" i="2"/>
  <c r="BG675" i="2"/>
  <c r="BF675" i="2"/>
  <c r="T675" i="2"/>
  <c r="R675" i="2"/>
  <c r="P675" i="2"/>
  <c r="BI674" i="2"/>
  <c r="BH674" i="2"/>
  <c r="BG674" i="2"/>
  <c r="BF674" i="2"/>
  <c r="T674" i="2"/>
  <c r="R674" i="2"/>
  <c r="P674" i="2"/>
  <c r="BI669" i="2"/>
  <c r="BH669" i="2"/>
  <c r="BG669" i="2"/>
  <c r="BF669" i="2"/>
  <c r="T669" i="2"/>
  <c r="R669" i="2"/>
  <c r="P669" i="2"/>
  <c r="BI665" i="2"/>
  <c r="BH665" i="2"/>
  <c r="BG665" i="2"/>
  <c r="BF665" i="2"/>
  <c r="T665" i="2"/>
  <c r="R665" i="2"/>
  <c r="P665" i="2"/>
  <c r="BI662" i="2"/>
  <c r="BH662" i="2"/>
  <c r="BG662" i="2"/>
  <c r="BF662" i="2"/>
  <c r="T662" i="2"/>
  <c r="R662" i="2"/>
  <c r="P662" i="2"/>
  <c r="BI661" i="2"/>
  <c r="BH661" i="2"/>
  <c r="BG661" i="2"/>
  <c r="BF661" i="2"/>
  <c r="T661" i="2"/>
  <c r="R661" i="2"/>
  <c r="P661" i="2"/>
  <c r="BI660" i="2"/>
  <c r="BH660" i="2"/>
  <c r="BG660" i="2"/>
  <c r="BF660" i="2"/>
  <c r="T660" i="2"/>
  <c r="R660" i="2"/>
  <c r="P660" i="2"/>
  <c r="BI655" i="2"/>
  <c r="BH655" i="2"/>
  <c r="BG655" i="2"/>
  <c r="BF655" i="2"/>
  <c r="T655" i="2"/>
  <c r="R655" i="2"/>
  <c r="P655" i="2"/>
  <c r="BI654" i="2"/>
  <c r="BH654" i="2"/>
  <c r="BG654" i="2"/>
  <c r="BF654" i="2"/>
  <c r="T654" i="2"/>
  <c r="R654" i="2"/>
  <c r="P654" i="2"/>
  <c r="BI653" i="2"/>
  <c r="BH653" i="2"/>
  <c r="BG653" i="2"/>
  <c r="BF653" i="2"/>
  <c r="T653" i="2"/>
  <c r="R653" i="2"/>
  <c r="P653" i="2"/>
  <c r="BI649" i="2"/>
  <c r="BH649" i="2"/>
  <c r="BG649" i="2"/>
  <c r="BF649" i="2"/>
  <c r="T649" i="2"/>
  <c r="R649" i="2"/>
  <c r="P649" i="2"/>
  <c r="BI645" i="2"/>
  <c r="BH645" i="2"/>
  <c r="BG645" i="2"/>
  <c r="BF645" i="2"/>
  <c r="T645" i="2"/>
  <c r="R645" i="2"/>
  <c r="P645" i="2"/>
  <c r="BI641" i="2"/>
  <c r="BH641" i="2"/>
  <c r="BG641" i="2"/>
  <c r="BF641" i="2"/>
  <c r="T641" i="2"/>
  <c r="R641" i="2"/>
  <c r="P641" i="2"/>
  <c r="BI638" i="2"/>
  <c r="BH638" i="2"/>
  <c r="BG638" i="2"/>
  <c r="BF638" i="2"/>
  <c r="T638" i="2"/>
  <c r="R638" i="2"/>
  <c r="P638" i="2"/>
  <c r="BI635" i="2"/>
  <c r="BH635" i="2"/>
  <c r="BG635" i="2"/>
  <c r="BF635" i="2"/>
  <c r="T635" i="2"/>
  <c r="R635" i="2"/>
  <c r="P635" i="2"/>
  <c r="BI631" i="2"/>
  <c r="BH631" i="2"/>
  <c r="BG631" i="2"/>
  <c r="BF631" i="2"/>
  <c r="T631" i="2"/>
  <c r="R631" i="2"/>
  <c r="P631" i="2"/>
  <c r="BI627" i="2"/>
  <c r="BH627" i="2"/>
  <c r="BG627" i="2"/>
  <c r="BF627" i="2"/>
  <c r="T627" i="2"/>
  <c r="R627" i="2"/>
  <c r="P627" i="2"/>
  <c r="BI624" i="2"/>
  <c r="BH624" i="2"/>
  <c r="BG624" i="2"/>
  <c r="BF624" i="2"/>
  <c r="T624" i="2"/>
  <c r="R624" i="2"/>
  <c r="P624" i="2"/>
  <c r="BI614" i="2"/>
  <c r="BH614" i="2"/>
  <c r="BG614" i="2"/>
  <c r="BF614" i="2"/>
  <c r="T614" i="2"/>
  <c r="R614" i="2"/>
  <c r="P614" i="2"/>
  <c r="BI604" i="2"/>
  <c r="BH604" i="2"/>
  <c r="BG604" i="2"/>
  <c r="BF604" i="2"/>
  <c r="T604" i="2"/>
  <c r="R604" i="2"/>
  <c r="P604" i="2"/>
  <c r="BI593" i="2"/>
  <c r="BH593" i="2"/>
  <c r="BG593" i="2"/>
  <c r="BF593" i="2"/>
  <c r="T593" i="2"/>
  <c r="R593" i="2"/>
  <c r="P593" i="2"/>
  <c r="BI591" i="2"/>
  <c r="BH591" i="2"/>
  <c r="BG591" i="2"/>
  <c r="BF591" i="2"/>
  <c r="T591" i="2"/>
  <c r="R591" i="2"/>
  <c r="P591" i="2"/>
  <c r="BI584" i="2"/>
  <c r="BH584" i="2"/>
  <c r="BG584" i="2"/>
  <c r="BF584" i="2"/>
  <c r="T584" i="2"/>
  <c r="R584" i="2"/>
  <c r="P584" i="2"/>
  <c r="BI582" i="2"/>
  <c r="BH582" i="2"/>
  <c r="BG582" i="2"/>
  <c r="BF582" i="2"/>
  <c r="T582" i="2"/>
  <c r="R582" i="2"/>
  <c r="P582" i="2"/>
  <c r="BI575" i="2"/>
  <c r="BH575" i="2"/>
  <c r="BG575" i="2"/>
  <c r="BF575" i="2"/>
  <c r="T575" i="2"/>
  <c r="R575" i="2"/>
  <c r="P575" i="2"/>
  <c r="BI570" i="2"/>
  <c r="BH570" i="2"/>
  <c r="BG570" i="2"/>
  <c r="BF570" i="2"/>
  <c r="T570" i="2"/>
  <c r="R570" i="2"/>
  <c r="P570" i="2"/>
  <c r="BI567" i="2"/>
  <c r="BH567" i="2"/>
  <c r="BG567" i="2"/>
  <c r="BF567" i="2"/>
  <c r="T567" i="2"/>
  <c r="R567" i="2"/>
  <c r="P567" i="2"/>
  <c r="BI564" i="2"/>
  <c r="BH564" i="2"/>
  <c r="BG564" i="2"/>
  <c r="BF564" i="2"/>
  <c r="T564" i="2"/>
  <c r="R564" i="2"/>
  <c r="P564" i="2"/>
  <c r="BI559" i="2"/>
  <c r="BH559" i="2"/>
  <c r="BG559" i="2"/>
  <c r="BF559" i="2"/>
  <c r="T559" i="2"/>
  <c r="R559" i="2"/>
  <c r="P559" i="2"/>
  <c r="BI556" i="2"/>
  <c r="BH556" i="2"/>
  <c r="BG556" i="2"/>
  <c r="BF556" i="2"/>
  <c r="T556" i="2"/>
  <c r="R556" i="2"/>
  <c r="P556" i="2"/>
  <c r="BI553" i="2"/>
  <c r="BH553" i="2"/>
  <c r="BG553" i="2"/>
  <c r="BF553" i="2"/>
  <c r="T553" i="2"/>
  <c r="R553" i="2"/>
  <c r="P553" i="2"/>
  <c r="BI550" i="2"/>
  <c r="BH550" i="2"/>
  <c r="BG550" i="2"/>
  <c r="BF550" i="2"/>
  <c r="T550" i="2"/>
  <c r="R550" i="2"/>
  <c r="P550" i="2"/>
  <c r="BI542" i="2"/>
  <c r="BH542" i="2"/>
  <c r="BG542" i="2"/>
  <c r="BF542" i="2"/>
  <c r="T542" i="2"/>
  <c r="R542" i="2"/>
  <c r="P542" i="2"/>
  <c r="BI539" i="2"/>
  <c r="BH539" i="2"/>
  <c r="BG539" i="2"/>
  <c r="BF539" i="2"/>
  <c r="T539" i="2"/>
  <c r="R539" i="2"/>
  <c r="P539" i="2"/>
  <c r="BI533" i="2"/>
  <c r="BH533" i="2"/>
  <c r="BG533" i="2"/>
  <c r="BF533" i="2"/>
  <c r="T533" i="2"/>
  <c r="R533" i="2"/>
  <c r="P533" i="2"/>
  <c r="BI529" i="2"/>
  <c r="BH529" i="2"/>
  <c r="BG529" i="2"/>
  <c r="BF529" i="2"/>
  <c r="T529" i="2"/>
  <c r="T528" i="2"/>
  <c r="R529" i="2"/>
  <c r="R528" i="2"/>
  <c r="P529" i="2"/>
  <c r="P528" i="2"/>
  <c r="BI527" i="2"/>
  <c r="BH527" i="2"/>
  <c r="BG527" i="2"/>
  <c r="BF527" i="2"/>
  <c r="T527" i="2"/>
  <c r="R527" i="2"/>
  <c r="P527" i="2"/>
  <c r="BI526" i="2"/>
  <c r="BH526" i="2"/>
  <c r="BG526" i="2"/>
  <c r="BF526" i="2"/>
  <c r="T526" i="2"/>
  <c r="R526" i="2"/>
  <c r="P526" i="2"/>
  <c r="BI525" i="2"/>
  <c r="BH525" i="2"/>
  <c r="BG525" i="2"/>
  <c r="BF525" i="2"/>
  <c r="T525" i="2"/>
  <c r="R525" i="2"/>
  <c r="P525" i="2"/>
  <c r="BI520" i="2"/>
  <c r="BH520" i="2"/>
  <c r="BG520" i="2"/>
  <c r="BF520" i="2"/>
  <c r="T520" i="2"/>
  <c r="R520" i="2"/>
  <c r="P520" i="2"/>
  <c r="BI514" i="2"/>
  <c r="BH514" i="2"/>
  <c r="BG514" i="2"/>
  <c r="BF514" i="2"/>
  <c r="T514" i="2"/>
  <c r="R514" i="2"/>
  <c r="P514" i="2"/>
  <c r="BI509" i="2"/>
  <c r="BH509" i="2"/>
  <c r="BG509" i="2"/>
  <c r="BF509" i="2"/>
  <c r="T509" i="2"/>
  <c r="R509" i="2"/>
  <c r="P509" i="2"/>
  <c r="BI505" i="2"/>
  <c r="BH505" i="2"/>
  <c r="BG505" i="2"/>
  <c r="BF505" i="2"/>
  <c r="T505" i="2"/>
  <c r="R505" i="2"/>
  <c r="P505" i="2"/>
  <c r="BI502" i="2"/>
  <c r="BH502" i="2"/>
  <c r="BG502" i="2"/>
  <c r="BF502" i="2"/>
  <c r="T502" i="2"/>
  <c r="R502" i="2"/>
  <c r="P502" i="2"/>
  <c r="BI499" i="2"/>
  <c r="BH499" i="2"/>
  <c r="BG499" i="2"/>
  <c r="BF499" i="2"/>
  <c r="T499" i="2"/>
  <c r="R499" i="2"/>
  <c r="P499" i="2"/>
  <c r="BI495" i="2"/>
  <c r="BH495" i="2"/>
  <c r="BG495" i="2"/>
  <c r="BF495" i="2"/>
  <c r="T495" i="2"/>
  <c r="R495" i="2"/>
  <c r="P495" i="2"/>
  <c r="BI488" i="2"/>
  <c r="BH488" i="2"/>
  <c r="BG488" i="2"/>
  <c r="BF488" i="2"/>
  <c r="T488" i="2"/>
  <c r="R488" i="2"/>
  <c r="P488" i="2"/>
  <c r="BI485" i="2"/>
  <c r="BH485" i="2"/>
  <c r="BG485" i="2"/>
  <c r="BF485" i="2"/>
  <c r="T485" i="2"/>
  <c r="R485" i="2"/>
  <c r="P485" i="2"/>
  <c r="BI470" i="2"/>
  <c r="BH470" i="2"/>
  <c r="BG470" i="2"/>
  <c r="BF470" i="2"/>
  <c r="T470" i="2"/>
  <c r="R470" i="2"/>
  <c r="P470" i="2"/>
  <c r="BI465" i="2"/>
  <c r="BH465" i="2"/>
  <c r="BG465" i="2"/>
  <c r="BF465" i="2"/>
  <c r="T465" i="2"/>
  <c r="R465" i="2"/>
  <c r="P465" i="2"/>
  <c r="BI461" i="2"/>
  <c r="BH461" i="2"/>
  <c r="BG461" i="2"/>
  <c r="BF461" i="2"/>
  <c r="T461" i="2"/>
  <c r="R461" i="2"/>
  <c r="P461" i="2"/>
  <c r="BI459" i="2"/>
  <c r="BH459" i="2"/>
  <c r="BG459" i="2"/>
  <c r="BF459" i="2"/>
  <c r="T459" i="2"/>
  <c r="R459" i="2"/>
  <c r="P459" i="2"/>
  <c r="BI455" i="2"/>
  <c r="BH455" i="2"/>
  <c r="BG455" i="2"/>
  <c r="BF455" i="2"/>
  <c r="T455" i="2"/>
  <c r="R455" i="2"/>
  <c r="P455" i="2"/>
  <c r="BI451" i="2"/>
  <c r="BH451" i="2"/>
  <c r="BG451" i="2"/>
  <c r="BF451" i="2"/>
  <c r="T451" i="2"/>
  <c r="R451" i="2"/>
  <c r="P451" i="2"/>
  <c r="BI449" i="2"/>
  <c r="BH449" i="2"/>
  <c r="BG449" i="2"/>
  <c r="BF449" i="2"/>
  <c r="T449" i="2"/>
  <c r="R449" i="2"/>
  <c r="P449" i="2"/>
  <c r="BI443" i="2"/>
  <c r="BH443" i="2"/>
  <c r="BG443" i="2"/>
  <c r="BF443" i="2"/>
  <c r="T443" i="2"/>
  <c r="R443" i="2"/>
  <c r="P443" i="2"/>
  <c r="BI439" i="2"/>
  <c r="BH439" i="2"/>
  <c r="BG439" i="2"/>
  <c r="BF439" i="2"/>
  <c r="T439" i="2"/>
  <c r="R439" i="2"/>
  <c r="P439" i="2"/>
  <c r="BI434" i="2"/>
  <c r="BH434" i="2"/>
  <c r="BG434" i="2"/>
  <c r="BF434" i="2"/>
  <c r="T434" i="2"/>
  <c r="R434" i="2"/>
  <c r="P434" i="2"/>
  <c r="BI433" i="2"/>
  <c r="BH433" i="2"/>
  <c r="BG433" i="2"/>
  <c r="BF433" i="2"/>
  <c r="T433" i="2"/>
  <c r="R433" i="2"/>
  <c r="P433" i="2"/>
  <c r="BI432" i="2"/>
  <c r="BH432" i="2"/>
  <c r="BG432" i="2"/>
  <c r="BF432" i="2"/>
  <c r="T432" i="2"/>
  <c r="R432" i="2"/>
  <c r="P432" i="2"/>
  <c r="BI424" i="2"/>
  <c r="BH424" i="2"/>
  <c r="BG424" i="2"/>
  <c r="BF424" i="2"/>
  <c r="T424" i="2"/>
  <c r="R424" i="2"/>
  <c r="P424" i="2"/>
  <c r="BI422" i="2"/>
  <c r="BH422" i="2"/>
  <c r="BG422" i="2"/>
  <c r="BF422" i="2"/>
  <c r="T422" i="2"/>
  <c r="R422" i="2"/>
  <c r="P422" i="2"/>
  <c r="BI412" i="2"/>
  <c r="BH412" i="2"/>
  <c r="BG412" i="2"/>
  <c r="BF412" i="2"/>
  <c r="T412" i="2"/>
  <c r="R412" i="2"/>
  <c r="P412" i="2"/>
  <c r="BI402" i="2"/>
  <c r="BH402" i="2"/>
  <c r="BG402" i="2"/>
  <c r="BF402" i="2"/>
  <c r="T402" i="2"/>
  <c r="R402" i="2"/>
  <c r="P402" i="2"/>
  <c r="BI395" i="2"/>
  <c r="BH395" i="2"/>
  <c r="BG395" i="2"/>
  <c r="BF395" i="2"/>
  <c r="T395" i="2"/>
  <c r="R395" i="2"/>
  <c r="P395" i="2"/>
  <c r="BI390" i="2"/>
  <c r="BH390" i="2"/>
  <c r="BG390" i="2"/>
  <c r="BF390" i="2"/>
  <c r="T390" i="2"/>
  <c r="R390" i="2"/>
  <c r="P390" i="2"/>
  <c r="BI384" i="2"/>
  <c r="BH384" i="2"/>
  <c r="BG384" i="2"/>
  <c r="BF384" i="2"/>
  <c r="T384" i="2"/>
  <c r="R384" i="2"/>
  <c r="P384" i="2"/>
  <c r="BI379" i="2"/>
  <c r="BH379" i="2"/>
  <c r="BG379" i="2"/>
  <c r="BF379" i="2"/>
  <c r="T379" i="2"/>
  <c r="R379" i="2"/>
  <c r="P379" i="2"/>
  <c r="BI373" i="2"/>
  <c r="BH373" i="2"/>
  <c r="BG373" i="2"/>
  <c r="BF373" i="2"/>
  <c r="T373" i="2"/>
  <c r="R373" i="2"/>
  <c r="P373" i="2"/>
  <c r="BI366" i="2"/>
  <c r="BH366" i="2"/>
  <c r="BG366" i="2"/>
  <c r="BF366" i="2"/>
  <c r="T366" i="2"/>
  <c r="R366" i="2"/>
  <c r="P366" i="2"/>
  <c r="BI361" i="2"/>
  <c r="BH361" i="2"/>
  <c r="BG361" i="2"/>
  <c r="BF361" i="2"/>
  <c r="T361" i="2"/>
  <c r="R361" i="2"/>
  <c r="P361" i="2"/>
  <c r="BI356" i="2"/>
  <c r="BH356" i="2"/>
  <c r="BG356" i="2"/>
  <c r="BF356" i="2"/>
  <c r="T356" i="2"/>
  <c r="R356" i="2"/>
  <c r="P356" i="2"/>
  <c r="BI351" i="2"/>
  <c r="BH351" i="2"/>
  <c r="BG351" i="2"/>
  <c r="BF351" i="2"/>
  <c r="T351" i="2"/>
  <c r="R351" i="2"/>
  <c r="P351" i="2"/>
  <c r="BI339" i="2"/>
  <c r="BH339" i="2"/>
  <c r="BG339" i="2"/>
  <c r="BF339" i="2"/>
  <c r="T339" i="2"/>
  <c r="R339" i="2"/>
  <c r="P339" i="2"/>
  <c r="BI332" i="2"/>
  <c r="BH332" i="2"/>
  <c r="BG332" i="2"/>
  <c r="BF332" i="2"/>
  <c r="T332" i="2"/>
  <c r="R332" i="2"/>
  <c r="P332" i="2"/>
  <c r="BI326" i="2"/>
  <c r="BH326" i="2"/>
  <c r="BG326" i="2"/>
  <c r="BF326" i="2"/>
  <c r="T326" i="2"/>
  <c r="R326" i="2"/>
  <c r="P326" i="2"/>
  <c r="BI321" i="2"/>
  <c r="BH321" i="2"/>
  <c r="BG321" i="2"/>
  <c r="BF321" i="2"/>
  <c r="T321" i="2"/>
  <c r="R321" i="2"/>
  <c r="P321" i="2"/>
  <c r="BI317" i="2"/>
  <c r="BH317" i="2"/>
  <c r="BG317" i="2"/>
  <c r="BF317" i="2"/>
  <c r="T317" i="2"/>
  <c r="R317" i="2"/>
  <c r="P317" i="2"/>
  <c r="BI314" i="2"/>
  <c r="BH314" i="2"/>
  <c r="BG314" i="2"/>
  <c r="BF314" i="2"/>
  <c r="T314" i="2"/>
  <c r="R314" i="2"/>
  <c r="P314" i="2"/>
  <c r="BI311" i="2"/>
  <c r="BH311" i="2"/>
  <c r="BG311" i="2"/>
  <c r="BF311" i="2"/>
  <c r="T311" i="2"/>
  <c r="R311" i="2"/>
  <c r="P311" i="2"/>
  <c r="BI309" i="2"/>
  <c r="BH309" i="2"/>
  <c r="BG309" i="2"/>
  <c r="BF309" i="2"/>
  <c r="T309" i="2"/>
  <c r="R309" i="2"/>
  <c r="P309" i="2"/>
  <c r="BI298" i="2"/>
  <c r="BH298" i="2"/>
  <c r="BG298" i="2"/>
  <c r="BF298" i="2"/>
  <c r="T298" i="2"/>
  <c r="R298" i="2"/>
  <c r="P298" i="2"/>
  <c r="BI294" i="2"/>
  <c r="BH294" i="2"/>
  <c r="BG294" i="2"/>
  <c r="BF294" i="2"/>
  <c r="T294" i="2"/>
  <c r="R294" i="2"/>
  <c r="P294" i="2"/>
  <c r="BI289" i="2"/>
  <c r="BH289" i="2"/>
  <c r="BG289" i="2"/>
  <c r="BF289" i="2"/>
  <c r="T289" i="2"/>
  <c r="R289" i="2"/>
  <c r="P289" i="2"/>
  <c r="BI288" i="2"/>
  <c r="BH288" i="2"/>
  <c r="BG288" i="2"/>
  <c r="BF288" i="2"/>
  <c r="T288" i="2"/>
  <c r="R288" i="2"/>
  <c r="P288" i="2"/>
  <c r="BI285" i="2"/>
  <c r="BH285" i="2"/>
  <c r="BG285" i="2"/>
  <c r="BF285" i="2"/>
  <c r="T285" i="2"/>
  <c r="R285" i="2"/>
  <c r="P285" i="2"/>
  <c r="BI279" i="2"/>
  <c r="BH279" i="2"/>
  <c r="BG279" i="2"/>
  <c r="BF279" i="2"/>
  <c r="T279" i="2"/>
  <c r="R279" i="2"/>
  <c r="P279" i="2"/>
  <c r="BI277" i="2"/>
  <c r="BH277" i="2"/>
  <c r="BG277" i="2"/>
  <c r="BF277" i="2"/>
  <c r="T277" i="2"/>
  <c r="R277" i="2"/>
  <c r="P277" i="2"/>
  <c r="BI275" i="2"/>
  <c r="BH275" i="2"/>
  <c r="BG275" i="2"/>
  <c r="BF275" i="2"/>
  <c r="T275" i="2"/>
  <c r="R275" i="2"/>
  <c r="P275" i="2"/>
  <c r="BI271" i="2"/>
  <c r="BH271" i="2"/>
  <c r="BG271" i="2"/>
  <c r="BF271" i="2"/>
  <c r="T271" i="2"/>
  <c r="R271" i="2"/>
  <c r="P271" i="2"/>
  <c r="BI268" i="2"/>
  <c r="BH268" i="2"/>
  <c r="BG268" i="2"/>
  <c r="BF268" i="2"/>
  <c r="T268" i="2"/>
  <c r="R268" i="2"/>
  <c r="P268" i="2"/>
  <c r="BI262" i="2"/>
  <c r="BH262" i="2"/>
  <c r="BG262" i="2"/>
  <c r="BF262" i="2"/>
  <c r="T262" i="2"/>
  <c r="R262" i="2"/>
  <c r="P262" i="2"/>
  <c r="BI260" i="2"/>
  <c r="BH260" i="2"/>
  <c r="BG260" i="2"/>
  <c r="BF260" i="2"/>
  <c r="T260" i="2"/>
  <c r="R260" i="2"/>
  <c r="P260" i="2"/>
  <c r="BI245" i="2"/>
  <c r="BH245" i="2"/>
  <c r="BG245" i="2"/>
  <c r="BF245" i="2"/>
  <c r="T245" i="2"/>
  <c r="R245" i="2"/>
  <c r="P245" i="2"/>
  <c r="BI243" i="2"/>
  <c r="BH243" i="2"/>
  <c r="BG243" i="2"/>
  <c r="BF243" i="2"/>
  <c r="T243" i="2"/>
  <c r="R243" i="2"/>
  <c r="P243" i="2"/>
  <c r="BI228" i="2"/>
  <c r="BH228" i="2"/>
  <c r="BG228" i="2"/>
  <c r="BF228" i="2"/>
  <c r="T228" i="2"/>
  <c r="R228" i="2"/>
  <c r="P228" i="2"/>
  <c r="BI200" i="2"/>
  <c r="BH200" i="2"/>
  <c r="BG200" i="2"/>
  <c r="BF200" i="2"/>
  <c r="T200" i="2"/>
  <c r="R200" i="2"/>
  <c r="P200" i="2"/>
  <c r="BI187" i="2"/>
  <c r="BH187" i="2"/>
  <c r="BG187" i="2"/>
  <c r="BF187" i="2"/>
  <c r="T187" i="2"/>
  <c r="R187" i="2"/>
  <c r="P187" i="2"/>
  <c r="BI184" i="2"/>
  <c r="BH184" i="2"/>
  <c r="BG184" i="2"/>
  <c r="BF184" i="2"/>
  <c r="T184" i="2"/>
  <c r="R184" i="2"/>
  <c r="P184" i="2"/>
  <c r="BI181" i="2"/>
  <c r="BH181" i="2"/>
  <c r="BG181" i="2"/>
  <c r="BF181" i="2"/>
  <c r="T181" i="2"/>
  <c r="R181" i="2"/>
  <c r="P181" i="2"/>
  <c r="BI177" i="2"/>
  <c r="BH177" i="2"/>
  <c r="BG177" i="2"/>
  <c r="BF177" i="2"/>
  <c r="T177" i="2"/>
  <c r="R177" i="2"/>
  <c r="P177" i="2"/>
  <c r="BI173" i="2"/>
  <c r="BH173" i="2"/>
  <c r="BG173" i="2"/>
  <c r="BF173" i="2"/>
  <c r="T173" i="2"/>
  <c r="R173" i="2"/>
  <c r="P173" i="2"/>
  <c r="BI155" i="2"/>
  <c r="BH155" i="2"/>
  <c r="BG155" i="2"/>
  <c r="BF155" i="2"/>
  <c r="T155" i="2"/>
  <c r="R155" i="2"/>
  <c r="P155" i="2"/>
  <c r="BI153" i="2"/>
  <c r="BH153" i="2"/>
  <c r="BG153" i="2"/>
  <c r="BF153" i="2"/>
  <c r="T153" i="2"/>
  <c r="R153" i="2"/>
  <c r="P153" i="2"/>
  <c r="BI150" i="2"/>
  <c r="BH150" i="2"/>
  <c r="BG150" i="2"/>
  <c r="BF150" i="2"/>
  <c r="T150" i="2"/>
  <c r="R150" i="2"/>
  <c r="P150" i="2"/>
  <c r="BI148" i="2"/>
  <c r="BH148" i="2"/>
  <c r="BG148" i="2"/>
  <c r="BF148" i="2"/>
  <c r="T148" i="2"/>
  <c r="R148" i="2"/>
  <c r="P148" i="2"/>
  <c r="BI144" i="2"/>
  <c r="BH144" i="2"/>
  <c r="BG144" i="2"/>
  <c r="BF144" i="2"/>
  <c r="T144" i="2"/>
  <c r="R144" i="2"/>
  <c r="P144" i="2"/>
  <c r="BI140" i="2"/>
  <c r="BH140" i="2"/>
  <c r="BG140" i="2"/>
  <c r="BF140" i="2"/>
  <c r="T140" i="2"/>
  <c r="R140" i="2"/>
  <c r="P140" i="2"/>
  <c r="BI138" i="2"/>
  <c r="BH138" i="2"/>
  <c r="BG138" i="2"/>
  <c r="BF138" i="2"/>
  <c r="T138" i="2"/>
  <c r="R138" i="2"/>
  <c r="P138" i="2"/>
  <c r="BI135" i="2"/>
  <c r="BH135" i="2"/>
  <c r="BG135" i="2"/>
  <c r="BF135" i="2"/>
  <c r="T135" i="2"/>
  <c r="R135" i="2"/>
  <c r="P135" i="2"/>
  <c r="BI133" i="2"/>
  <c r="BH133" i="2"/>
  <c r="BG133" i="2"/>
  <c r="BF133" i="2"/>
  <c r="T133" i="2"/>
  <c r="R133" i="2"/>
  <c r="P133" i="2"/>
  <c r="BI126" i="2"/>
  <c r="BH126" i="2"/>
  <c r="BG126" i="2"/>
  <c r="BF126" i="2"/>
  <c r="T126" i="2"/>
  <c r="R126" i="2"/>
  <c r="P126" i="2"/>
  <c r="BI124" i="2"/>
  <c r="BH124" i="2"/>
  <c r="BG124" i="2"/>
  <c r="BF124" i="2"/>
  <c r="T124" i="2"/>
  <c r="R124" i="2"/>
  <c r="P124" i="2"/>
  <c r="BI122" i="2"/>
  <c r="BH122" i="2"/>
  <c r="BG122" i="2"/>
  <c r="BF122" i="2"/>
  <c r="T122" i="2"/>
  <c r="R122" i="2"/>
  <c r="P122" i="2"/>
  <c r="BI118" i="2"/>
  <c r="BH118" i="2"/>
  <c r="BG118" i="2"/>
  <c r="BF118" i="2"/>
  <c r="T118" i="2"/>
  <c r="R118" i="2"/>
  <c r="P118" i="2"/>
  <c r="BI114" i="2"/>
  <c r="BH114" i="2"/>
  <c r="BG114" i="2"/>
  <c r="BF114" i="2"/>
  <c r="T114" i="2"/>
  <c r="R114" i="2"/>
  <c r="P114" i="2"/>
  <c r="BI113" i="2"/>
  <c r="BH113" i="2"/>
  <c r="BG113" i="2"/>
  <c r="BF113" i="2"/>
  <c r="T113" i="2"/>
  <c r="R113" i="2"/>
  <c r="P113" i="2"/>
  <c r="BI108" i="2"/>
  <c r="BH108" i="2"/>
  <c r="BG108" i="2"/>
  <c r="BF108" i="2"/>
  <c r="T108" i="2"/>
  <c r="R108" i="2"/>
  <c r="P108" i="2"/>
  <c r="J102" i="2"/>
  <c r="J101" i="2"/>
  <c r="F101" i="2"/>
  <c r="F99" i="2"/>
  <c r="E97" i="2"/>
  <c r="J59" i="2"/>
  <c r="J58" i="2"/>
  <c r="F58" i="2"/>
  <c r="F56" i="2"/>
  <c r="E54" i="2"/>
  <c r="J20" i="2"/>
  <c r="E20" i="2"/>
  <c r="F102" i="2"/>
  <c r="J19" i="2"/>
  <c r="J14" i="2"/>
  <c r="J56" i="2"/>
  <c r="E7" i="2"/>
  <c r="E50" i="2"/>
  <c r="L50" i="1"/>
  <c r="AM50" i="1"/>
  <c r="AM49" i="1"/>
  <c r="L49" i="1"/>
  <c r="AM47" i="1"/>
  <c r="L47" i="1"/>
  <c r="L45" i="1"/>
  <c r="L44" i="1"/>
  <c r="J525" i="2"/>
  <c r="BK499" i="2"/>
  <c r="J559" i="2"/>
  <c r="BK271" i="2"/>
  <c r="J150" i="2"/>
  <c r="BK203" i="3"/>
  <c r="J174" i="3"/>
  <c r="J201" i="4"/>
  <c r="J108" i="5"/>
  <c r="BK174" i="6"/>
  <c r="BK219" i="6"/>
  <c r="J196" i="6"/>
  <c r="J123" i="7"/>
  <c r="J455" i="2"/>
  <c r="J133" i="3"/>
  <c r="BK158" i="5"/>
  <c r="J129" i="5"/>
  <c r="J144" i="6"/>
  <c r="J256" i="6"/>
  <c r="J171" i="7"/>
  <c r="BK570" i="2"/>
  <c r="J140" i="2"/>
  <c r="BK201" i="3"/>
  <c r="BK261" i="4"/>
  <c r="BK152" i="5"/>
  <c r="BK257" i="6"/>
  <c r="J233" i="3"/>
  <c r="BK141" i="5"/>
  <c r="BK156" i="6"/>
  <c r="BK216" i="6"/>
  <c r="BK90" i="7"/>
  <c r="J118" i="2"/>
  <c r="J604" i="2"/>
  <c r="J235" i="3"/>
  <c r="BK231" i="3"/>
  <c r="J168" i="3"/>
  <c r="J242" i="4"/>
  <c r="J207" i="4"/>
  <c r="BK244" i="4"/>
  <c r="J198" i="4"/>
  <c r="BK148" i="5"/>
  <c r="J132" i="6"/>
  <c r="BK165" i="6"/>
  <c r="J137" i="7"/>
  <c r="BK326" i="2"/>
  <c r="BK361" i="2"/>
  <c r="BK181" i="2"/>
  <c r="BK208" i="3"/>
  <c r="J212" i="3"/>
  <c r="J122" i="5"/>
  <c r="BK147" i="5"/>
  <c r="BK252" i="6"/>
  <c r="J128" i="8"/>
  <c r="J133" i="2"/>
  <c r="BK332" i="2"/>
  <c r="BK495" i="2"/>
  <c r="J246" i="4"/>
  <c r="J280" i="6"/>
  <c r="BK149" i="6"/>
  <c r="BK217" i="6"/>
  <c r="BK683" i="2"/>
  <c r="BK114" i="2"/>
  <c r="J669" i="2"/>
  <c r="J240" i="3"/>
  <c r="J120" i="5"/>
  <c r="J221" i="6"/>
  <c r="BK184" i="6"/>
  <c r="J681" i="2"/>
  <c r="BK390" i="2"/>
  <c r="J718" i="2"/>
  <c r="BK205" i="3"/>
  <c r="J192" i="3"/>
  <c r="BK306" i="4"/>
  <c r="J143" i="5"/>
  <c r="BK250" i="6"/>
  <c r="J206" i="6"/>
  <c r="BK282" i="6"/>
  <c r="BK165" i="7"/>
  <c r="F36" i="2"/>
  <c r="F39" i="2"/>
  <c r="J309" i="2"/>
  <c r="BK681" i="2"/>
  <c r="J243" i="2"/>
  <c r="BK243" i="2"/>
  <c r="J550" i="2"/>
  <c r="BK157" i="3"/>
  <c r="BK211" i="4"/>
  <c r="J351" i="4"/>
  <c r="BK156" i="5"/>
  <c r="BK258" i="6"/>
  <c r="J191" i="6"/>
  <c r="J424" i="2"/>
  <c r="J182" i="3"/>
  <c r="J326" i="4"/>
  <c r="BK335" i="4"/>
  <c r="BK293" i="6"/>
  <c r="F37" i="2"/>
  <c r="BK584" i="2"/>
  <c r="J653" i="2"/>
  <c r="BK172" i="3"/>
  <c r="J231" i="3"/>
  <c r="J152" i="5"/>
  <c r="J163" i="6"/>
  <c r="BK218" i="6"/>
  <c r="J163" i="7"/>
  <c r="J433" i="2"/>
  <c r="J509" i="2"/>
  <c r="J631" i="2"/>
  <c r="BK171" i="3"/>
  <c r="J237" i="4"/>
  <c r="J141" i="5"/>
  <c r="BK207" i="6"/>
  <c r="J300" i="6"/>
  <c r="J495" i="2"/>
  <c r="BK149" i="3"/>
  <c r="J147" i="5"/>
  <c r="BK113" i="5"/>
  <c r="BK243" i="6"/>
  <c r="J303" i="6"/>
  <c r="BK168" i="7"/>
  <c r="J502" i="2"/>
  <c r="J213" i="3"/>
  <c r="J200" i="3"/>
  <c r="BK323" i="4"/>
  <c r="BK148" i="6"/>
  <c r="BK211" i="6"/>
  <c r="J152" i="6"/>
  <c r="BK123" i="7"/>
  <c r="BK653" i="2"/>
  <c r="BK711" i="2"/>
  <c r="BK542" i="2"/>
  <c r="J332" i="2"/>
  <c r="J167" i="3"/>
  <c r="BK154" i="3"/>
  <c r="BK226" i="4"/>
  <c r="BK293" i="4"/>
  <c r="BK166" i="6"/>
  <c r="J132" i="7"/>
  <c r="AS55" i="1"/>
  <c r="J261" i="4"/>
  <c r="BK161" i="6"/>
  <c r="J202" i="6"/>
  <c r="BK177" i="7"/>
  <c r="J314" i="2"/>
  <c r="BK309" i="2"/>
  <c r="BK356" i="2"/>
  <c r="BK533" i="2"/>
  <c r="J160" i="3"/>
  <c r="J111" i="5"/>
  <c r="J187" i="6"/>
  <c r="BK144" i="6"/>
  <c r="J198" i="3"/>
  <c r="BK160" i="4"/>
  <c r="J96" i="5"/>
  <c r="J252" i="6"/>
  <c r="BK300" i="6"/>
  <c r="J87" i="7"/>
  <c r="J268" i="2"/>
  <c r="BK424" i="2"/>
  <c r="BK173" i="2"/>
  <c r="J154" i="3"/>
  <c r="J328" i="4"/>
  <c r="BK256" i="6"/>
  <c r="BK171" i="6"/>
  <c r="J268" i="6"/>
  <c r="BK98" i="8"/>
  <c r="BK703" i="2"/>
  <c r="BK641" i="2"/>
  <c r="J141" i="3"/>
  <c r="BK245" i="3"/>
  <c r="J267" i="4"/>
  <c r="J212" i="6"/>
  <c r="J274" i="6"/>
  <c r="BK242" i="6"/>
  <c r="J459" i="2"/>
  <c r="BK187" i="2"/>
  <c r="J259" i="4"/>
  <c r="J146" i="5"/>
  <c r="BK289" i="6"/>
  <c r="J298" i="6"/>
  <c r="J288" i="6"/>
  <c r="BK196" i="7"/>
  <c r="J539" i="2"/>
  <c r="J245" i="2"/>
  <c r="BK229" i="3"/>
  <c r="J223" i="3"/>
  <c r="J235" i="4"/>
  <c r="BK192" i="6"/>
  <c r="J301" i="6"/>
  <c r="J225" i="6"/>
  <c r="J101" i="7"/>
  <c r="BK92" i="8"/>
  <c r="J194" i="3"/>
  <c r="J222" i="4"/>
  <c r="BK94" i="5"/>
  <c r="J184" i="6"/>
  <c r="J217" i="6"/>
  <c r="J151" i="6"/>
  <c r="BK564" i="2"/>
  <c r="BK188" i="3"/>
  <c r="BK212" i="3"/>
  <c r="J155" i="5"/>
  <c r="J148" i="5"/>
  <c r="J249" i="6"/>
  <c r="BK164" i="6"/>
  <c r="J286" i="6"/>
  <c r="BK465" i="2"/>
  <c r="BK262" i="2"/>
  <c r="J321" i="2"/>
  <c r="J422" i="2"/>
  <c r="BK655" i="2"/>
  <c r="J215" i="3"/>
  <c r="BK225" i="3"/>
  <c r="J224" i="4"/>
  <c r="BK309" i="4"/>
  <c r="BK139" i="5"/>
  <c r="BK151" i="6"/>
  <c r="BK132" i="7"/>
  <c r="J527" i="2"/>
  <c r="J135" i="3"/>
  <c r="BK151" i="3"/>
  <c r="BK259" i="4"/>
  <c r="J142" i="6"/>
  <c r="BK197" i="6"/>
  <c r="J443" i="2"/>
  <c r="J703" i="2"/>
  <c r="J688" i="2"/>
  <c r="J175" i="3"/>
  <c r="J171" i="3"/>
  <c r="J158" i="5"/>
  <c r="BK221" i="6"/>
  <c r="J166" i="3"/>
  <c r="J204" i="4"/>
  <c r="BK153" i="6"/>
  <c r="BK270" i="6"/>
  <c r="BK278" i="6"/>
  <c r="J164" i="6"/>
  <c r="J655" i="2"/>
  <c r="BK631" i="2"/>
  <c r="J529" i="2"/>
  <c r="BK260" i="2"/>
  <c r="J221" i="3"/>
  <c r="J226" i="4"/>
  <c r="BK97" i="5"/>
  <c r="J278" i="6"/>
  <c r="BK302" i="6"/>
  <c r="J101" i="8"/>
  <c r="BK660" i="2"/>
  <c r="BK635" i="2"/>
  <c r="BK108" i="2"/>
  <c r="J190" i="3"/>
  <c r="BK164" i="3"/>
  <c r="J146" i="4"/>
  <c r="BK99" i="5"/>
  <c r="BK135" i="6"/>
  <c r="BK189" i="6"/>
  <c r="BK229" i="6"/>
  <c r="BK679" i="2"/>
  <c r="J412" i="2"/>
  <c r="J277" i="2"/>
  <c r="BK228" i="4"/>
  <c r="BK137" i="5"/>
  <c r="J210" i="6"/>
  <c r="J201" i="6"/>
  <c r="BK179" i="7"/>
  <c r="BK317" i="2"/>
  <c r="J675" i="2"/>
  <c r="BK502" i="2"/>
  <c r="BK168" i="3"/>
  <c r="J151" i="3"/>
  <c r="J254" i="6"/>
  <c r="BK236" i="6"/>
  <c r="J188" i="7"/>
  <c r="J627" i="2"/>
  <c r="J683" i="2"/>
  <c r="BK439" i="2"/>
  <c r="J178" i="3"/>
  <c r="J335" i="4"/>
  <c r="BK143" i="5"/>
  <c r="BK201" i="6"/>
  <c r="J257" i="6"/>
  <c r="J162" i="6"/>
  <c r="BK559" i="2"/>
  <c r="J379" i="2"/>
  <c r="J211" i="3"/>
  <c r="J232" i="4"/>
  <c r="J160" i="5"/>
  <c r="BK170" i="6"/>
  <c r="J242" i="6"/>
  <c r="J136" i="6"/>
  <c r="BK112" i="8"/>
  <c r="BK211" i="3"/>
  <c r="J176" i="3"/>
  <c r="BK207" i="4"/>
  <c r="J105" i="5"/>
  <c r="J155" i="6"/>
  <c r="BK213" i="6"/>
  <c r="J135" i="6"/>
  <c r="BK128" i="8"/>
  <c r="J584" i="2"/>
  <c r="J520" i="2"/>
  <c r="J451" i="2"/>
  <c r="J172" i="3"/>
  <c r="J244" i="3"/>
  <c r="BK162" i="3"/>
  <c r="BK100" i="4"/>
  <c r="BK159" i="5"/>
  <c r="J247" i="6"/>
  <c r="J302" i="6"/>
  <c r="J179" i="6"/>
  <c r="BK116" i="8"/>
  <c r="J148" i="3"/>
  <c r="BK151" i="5"/>
  <c r="J208" i="6"/>
  <c r="BK254" i="6"/>
  <c r="BK147" i="6"/>
  <c r="J92" i="8"/>
  <c r="J439" i="2"/>
  <c r="J361" i="2"/>
  <c r="BK166" i="3"/>
  <c r="J228" i="4"/>
  <c r="J141" i="6"/>
  <c r="J236" i="6"/>
  <c r="BK170" i="3"/>
  <c r="J149" i="3"/>
  <c r="J110" i="5"/>
  <c r="BK222" i="6"/>
  <c r="BK179" i="6"/>
  <c r="BK272" i="6"/>
  <c r="J461" i="2"/>
  <c r="BK177" i="2"/>
  <c r="J694" i="2"/>
  <c r="BK196" i="3"/>
  <c r="J145" i="3"/>
  <c r="BK153" i="3"/>
  <c r="J240" i="4"/>
  <c r="J131" i="4"/>
  <c r="BK242" i="4"/>
  <c r="BK177" i="4"/>
  <c r="BK108" i="5"/>
  <c r="BK245" i="6"/>
  <c r="J181" i="6"/>
  <c r="J146" i="6"/>
  <c r="BK514" i="2"/>
  <c r="BK575" i="2"/>
  <c r="J662" i="2"/>
  <c r="BK228" i="3"/>
  <c r="BK230" i="3"/>
  <c r="BK237" i="6"/>
  <c r="BK225" i="6"/>
  <c r="BK193" i="7"/>
  <c r="J533" i="2"/>
  <c r="BK184" i="2"/>
  <c r="BK627" i="2"/>
  <c r="J177" i="2"/>
  <c r="BK127" i="5"/>
  <c r="J137" i="6"/>
  <c r="J205" i="6"/>
  <c r="BK223" i="6"/>
  <c r="J260" i="2"/>
  <c r="J298" i="2"/>
  <c r="J614" i="2"/>
  <c r="BK182" i="3"/>
  <c r="J323" i="4"/>
  <c r="J154" i="6"/>
  <c r="J258" i="6"/>
  <c r="BK303" i="6"/>
  <c r="J395" i="2"/>
  <c r="BK314" i="2"/>
  <c r="BK665" i="2"/>
  <c r="BK217" i="3"/>
  <c r="J158" i="3"/>
  <c r="J107" i="5"/>
  <c r="J157" i="6"/>
  <c r="J261" i="6"/>
  <c r="BK157" i="6"/>
  <c r="J114" i="2"/>
  <c r="J246" i="3"/>
  <c r="J349" i="4"/>
  <c r="J102" i="5"/>
  <c r="J140" i="6"/>
  <c r="BK185" i="6"/>
  <c r="BK297" i="6"/>
  <c r="J196" i="7"/>
  <c r="BK298" i="2"/>
  <c r="J242" i="3"/>
  <c r="BK326" i="4"/>
  <c r="J250" i="6"/>
  <c r="J182" i="6"/>
  <c r="J291" i="6"/>
  <c r="J220" i="6"/>
  <c r="BK669" i="2"/>
  <c r="J155" i="2"/>
  <c r="BK443" i="2"/>
  <c r="J679" i="2"/>
  <c r="J187" i="2"/>
  <c r="BK135" i="3"/>
  <c r="BK160" i="3"/>
  <c r="BK110" i="5"/>
  <c r="BK226" i="6"/>
  <c r="J223" i="6"/>
  <c r="J190" i="7"/>
  <c r="BK294" i="2"/>
  <c r="BK357" i="4"/>
  <c r="BK134" i="5"/>
  <c r="BK134" i="6"/>
  <c r="J177" i="7"/>
  <c r="BK509" i="2"/>
  <c r="J591" i="2"/>
  <c r="J262" i="2"/>
  <c r="J122" i="2"/>
  <c r="J186" i="3"/>
  <c r="BK224" i="4"/>
  <c r="J148" i="6"/>
  <c r="J210" i="3"/>
  <c r="BK162" i="4"/>
  <c r="J117" i="5"/>
  <c r="BK249" i="6"/>
  <c r="BK288" i="6"/>
  <c r="J116" i="8"/>
  <c r="J311" i="2"/>
  <c r="J317" i="2"/>
  <c r="BK402" i="2"/>
  <c r="J157" i="3"/>
  <c r="J150" i="5"/>
  <c r="J224" i="6"/>
  <c r="J179" i="7"/>
  <c r="J148" i="2"/>
  <c r="J275" i="2"/>
  <c r="BK289" i="2"/>
  <c r="J170" i="3"/>
  <c r="BK324" i="4"/>
  <c r="J147" i="6"/>
  <c r="J166" i="6"/>
  <c r="J222" i="6"/>
  <c r="J168" i="7"/>
  <c r="BK716" i="2"/>
  <c r="J449" i="2"/>
  <c r="BK649" i="2"/>
  <c r="BK249" i="4"/>
  <c r="J167" i="6"/>
  <c r="J231" i="6"/>
  <c r="BK182" i="6"/>
  <c r="J121" i="7"/>
  <c r="BK674" i="2"/>
  <c r="J582" i="2"/>
  <c r="J432" i="2"/>
  <c r="J226" i="3"/>
  <c r="BK338" i="4"/>
  <c r="J149" i="5"/>
  <c r="BK295" i="6"/>
  <c r="J245" i="6"/>
  <c r="J135" i="2"/>
  <c r="J465" i="2"/>
  <c r="BK138" i="2"/>
  <c r="J227" i="3"/>
  <c r="BK201" i="4"/>
  <c r="BK550" i="2"/>
  <c r="BK624" i="2"/>
  <c r="BK614" i="2"/>
  <c r="BK135" i="2"/>
  <c r="BK227" i="3"/>
  <c r="BK146" i="3"/>
  <c r="BK133" i="3"/>
  <c r="BK107" i="5"/>
  <c r="BK291" i="6"/>
  <c r="BK139" i="6"/>
  <c r="J264" i="6"/>
  <c r="J90" i="8"/>
  <c r="J220" i="3"/>
  <c r="BK119" i="4"/>
  <c r="J139" i="5"/>
  <c r="J216" i="6"/>
  <c r="BK143" i="6"/>
  <c r="BK654" i="2"/>
  <c r="BK228" i="2"/>
  <c r="BK384" i="2"/>
  <c r="BK239" i="3"/>
  <c r="BK233" i="3"/>
  <c r="J293" i="4"/>
  <c r="BK145" i="6"/>
  <c r="J138" i="6"/>
  <c r="J163" i="3"/>
  <c r="BK328" i="4"/>
  <c r="BK162" i="5"/>
  <c r="BK206" i="6"/>
  <c r="BK121" i="7"/>
  <c r="J384" i="2"/>
  <c r="BK461" i="2"/>
  <c r="BK245" i="2"/>
  <c r="BK169" i="3"/>
  <c r="BK122" i="4"/>
  <c r="BK155" i="4"/>
  <c r="BK100" i="5"/>
  <c r="J189" i="6"/>
  <c r="BK132" i="6"/>
  <c r="BK109" i="7"/>
  <c r="J108" i="2"/>
  <c r="J124" i="2"/>
  <c r="BK567" i="2"/>
  <c r="J203" i="3"/>
  <c r="J249" i="4"/>
  <c r="J164" i="5"/>
  <c r="J139" i="6"/>
  <c r="BK155" i="6"/>
  <c r="BK159" i="7"/>
  <c r="BK351" i="2"/>
  <c r="J564" i="2"/>
  <c r="J279" i="2"/>
  <c r="J151" i="5"/>
  <c r="J177" i="6"/>
  <c r="J207" i="6"/>
  <c r="BK604" i="2"/>
  <c r="BK321" i="2"/>
  <c r="BK339" i="2"/>
  <c r="J144" i="2"/>
  <c r="J188" i="3"/>
  <c r="BK232" i="4"/>
  <c r="J282" i="6"/>
  <c r="BK205" i="6"/>
  <c r="BK141" i="6"/>
  <c r="BK90" i="8"/>
  <c r="J716" i="2"/>
  <c r="J288" i="2"/>
  <c r="BK220" i="3"/>
  <c r="J173" i="3"/>
  <c r="J338" i="4"/>
  <c r="J145" i="5"/>
  <c r="BK261" i="6"/>
  <c r="J215" i="6"/>
  <c r="BK184" i="7"/>
  <c r="J165" i="3"/>
  <c r="BK349" i="4"/>
  <c r="BK146" i="5"/>
  <c r="BK181" i="6"/>
  <c r="J266" i="6"/>
  <c r="BK111" i="7"/>
  <c r="BK432" i="2"/>
  <c r="J230" i="3"/>
  <c r="BK137" i="3"/>
  <c r="J127" i="5"/>
  <c r="J284" i="6"/>
  <c r="BK274" i="6"/>
  <c r="BK212" i="6"/>
  <c r="BK137" i="7"/>
  <c r="BK433" i="2"/>
  <c r="J402" i="2"/>
  <c r="J356" i="2"/>
  <c r="BK268" i="2"/>
  <c r="BK213" i="3"/>
  <c r="BK244" i="3"/>
  <c r="BK246" i="4"/>
  <c r="BK153" i="5"/>
  <c r="J218" i="6"/>
  <c r="BK137" i="6"/>
  <c r="J112" i="8"/>
  <c r="BK190" i="3"/>
  <c r="BK246" i="3"/>
  <c r="BK267" i="4"/>
  <c r="J229" i="6"/>
  <c r="BK259" i="6"/>
  <c r="BK171" i="7"/>
  <c r="BK200" i="2"/>
  <c r="BK662" i="2"/>
  <c r="BK150" i="2"/>
  <c r="BK275" i="2"/>
  <c r="BK215" i="3"/>
  <c r="J324" i="4"/>
  <c r="BK150" i="5"/>
  <c r="J297" i="6"/>
  <c r="BK139" i="3"/>
  <c r="J167" i="5"/>
  <c r="BK203" i="6"/>
  <c r="J159" i="7"/>
  <c r="J373" i="2"/>
  <c r="BK373" i="2"/>
  <c r="BK661" i="2"/>
  <c r="J228" i="3"/>
  <c r="BK131" i="4"/>
  <c r="J131" i="5"/>
  <c r="J293" i="6"/>
  <c r="BK214" i="6"/>
  <c r="J624" i="2"/>
  <c r="J661" i="2"/>
  <c r="J526" i="2"/>
  <c r="J228" i="2"/>
  <c r="J169" i="3"/>
  <c r="BK210" i="3"/>
  <c r="J157" i="4"/>
  <c r="J203" i="6"/>
  <c r="J185" i="6"/>
  <c r="BK94" i="8"/>
  <c r="J680" i="2"/>
  <c r="J200" i="2"/>
  <c r="BK582" i="2"/>
  <c r="J309" i="4"/>
  <c r="BK145" i="5"/>
  <c r="BK231" i="6"/>
  <c r="J165" i="6"/>
  <c r="BK87" i="7"/>
  <c r="J567" i="2"/>
  <c r="J434" i="2"/>
  <c r="BK221" i="3"/>
  <c r="BK192" i="3"/>
  <c r="BK198" i="4"/>
  <c r="J100" i="5"/>
  <c r="J159" i="6"/>
  <c r="BK162" i="6"/>
  <c r="J168" i="6"/>
  <c r="J485" i="2"/>
  <c r="BK288" i="2"/>
  <c r="J184" i="2"/>
  <c r="J556" i="2"/>
  <c r="J180" i="3"/>
  <c r="J155" i="4"/>
  <c r="BK164" i="5"/>
  <c r="BK177" i="6"/>
  <c r="J243" i="6"/>
  <c r="J91" i="7"/>
  <c r="BK412" i="2"/>
  <c r="J205" i="3"/>
  <c r="BK277" i="2"/>
  <c r="BK126" i="2"/>
  <c r="BK311" i="2"/>
  <c r="J635" i="2"/>
  <c r="BK124" i="2"/>
  <c r="BK240" i="3"/>
  <c r="BK232" i="3"/>
  <c r="J360" i="4"/>
  <c r="BK149" i="5"/>
  <c r="J226" i="6"/>
  <c r="J232" i="6"/>
  <c r="J135" i="7"/>
  <c r="BK488" i="2"/>
  <c r="BK148" i="3"/>
  <c r="J113" i="5"/>
  <c r="J176" i="6"/>
  <c r="J130" i="7"/>
  <c r="BK556" i="2"/>
  <c r="J660" i="2"/>
  <c r="BK645" i="2"/>
  <c r="J137" i="3"/>
  <c r="BK173" i="3"/>
  <c r="BK137" i="4"/>
  <c r="BK122" i="5"/>
  <c r="BK199" i="6"/>
  <c r="BK223" i="3"/>
  <c r="J245" i="3"/>
  <c r="J303" i="4"/>
  <c r="BK146" i="6"/>
  <c r="J197" i="6"/>
  <c r="J499" i="2"/>
  <c r="J665" i="2"/>
  <c r="BK470" i="2"/>
  <c r="J575" i="2"/>
  <c r="BK207" i="3"/>
  <c r="J119" i="4"/>
  <c r="BK303" i="4"/>
  <c r="BK158" i="6"/>
  <c r="J198" i="6"/>
  <c r="BK152" i="6"/>
  <c r="J184" i="7"/>
  <c r="J505" i="2"/>
  <c r="BK285" i="2"/>
  <c r="BK133" i="2"/>
  <c r="BK237" i="3"/>
  <c r="BK157" i="4"/>
  <c r="BK120" i="5"/>
  <c r="J204" i="6"/>
  <c r="J276" i="6"/>
  <c r="J158" i="6"/>
  <c r="BK638" i="2"/>
  <c r="J470" i="2"/>
  <c r="BK366" i="2"/>
  <c r="BK222" i="4"/>
  <c r="J97" i="5"/>
  <c r="BK210" i="6"/>
  <c r="J240" i="6"/>
  <c r="J156" i="6"/>
  <c r="BK529" i="2"/>
  <c r="BK113" i="2"/>
  <c r="BK144" i="2"/>
  <c r="BK175" i="3"/>
  <c r="J134" i="4"/>
  <c r="J99" i="5"/>
  <c r="J169" i="6"/>
  <c r="J182" i="7"/>
  <c r="J289" i="2"/>
  <c r="J542" i="2"/>
  <c r="BK451" i="2"/>
  <c r="J271" i="2"/>
  <c r="J208" i="3"/>
  <c r="J257" i="4"/>
  <c r="BK155" i="5"/>
  <c r="BK140" i="6"/>
  <c r="BK167" i="6"/>
  <c r="J109" i="7"/>
  <c r="BK525" i="2"/>
  <c r="BK242" i="3"/>
  <c r="J160" i="4"/>
  <c r="BK136" i="6"/>
  <c r="BK159" i="6"/>
  <c r="BK204" i="6"/>
  <c r="J102" i="7"/>
  <c r="J153" i="2"/>
  <c r="J229" i="3"/>
  <c r="J264" i="4"/>
  <c r="BK105" i="5"/>
  <c r="BK215" i="6"/>
  <c r="BK142" i="6"/>
  <c r="J170" i="6"/>
  <c r="J678" i="2"/>
  <c r="J654" i="2"/>
  <c r="J113" i="2"/>
  <c r="J339" i="2"/>
  <c r="BK178" i="3"/>
  <c r="J153" i="3"/>
  <c r="BK240" i="4"/>
  <c r="BK204" i="4"/>
  <c r="J143" i="6"/>
  <c r="BK239" i="6"/>
  <c r="J149" i="6"/>
  <c r="BK130" i="7"/>
  <c r="J294" i="2"/>
  <c r="J232" i="3"/>
  <c r="BK264" i="4"/>
  <c r="BK129" i="5"/>
  <c r="BK202" i="6"/>
  <c r="BK220" i="6"/>
  <c r="BK102" i="7"/>
  <c r="BK101" i="8"/>
  <c r="BK527" i="2"/>
  <c r="BK505" i="2"/>
  <c r="J570" i="2"/>
  <c r="BK148" i="2"/>
  <c r="BK235" i="3"/>
  <c r="J196" i="3"/>
  <c r="J159" i="5"/>
  <c r="J239" i="6"/>
  <c r="BK145" i="3"/>
  <c r="BK174" i="3"/>
  <c r="J211" i="4"/>
  <c r="BK124" i="5"/>
  <c r="J134" i="6"/>
  <c r="BK200" i="6"/>
  <c r="BK135" i="7"/>
  <c r="J711" i="2"/>
  <c r="BK718" i="2"/>
  <c r="J638" i="2"/>
  <c r="BK141" i="3"/>
  <c r="J162" i="4"/>
  <c r="BK257" i="4"/>
  <c r="BK237" i="4"/>
  <c r="BK146" i="4"/>
  <c r="BK187" i="6"/>
  <c r="BK168" i="6"/>
  <c r="J219" i="6"/>
  <c r="BK175" i="7"/>
  <c r="BK520" i="2"/>
  <c r="J390" i="2"/>
  <c r="J207" i="3"/>
  <c r="BK180" i="3"/>
  <c r="J122" i="4"/>
  <c r="BK131" i="5"/>
  <c r="J153" i="5"/>
  <c r="BK268" i="6"/>
  <c r="BK198" i="6"/>
  <c r="BK301" i="6"/>
  <c r="J111" i="7"/>
  <c r="BK279" i="2"/>
  <c r="J645" i="2"/>
  <c r="J514" i="2"/>
  <c r="F38" i="2"/>
  <c r="BK91" i="7"/>
  <c r="BK122" i="2"/>
  <c r="BK422" i="2"/>
  <c r="J351" i="2"/>
  <c r="BK593" i="2"/>
  <c r="J237" i="3"/>
  <c r="J139" i="3"/>
  <c r="BK235" i="4"/>
  <c r="J259" i="6"/>
  <c r="J200" i="6"/>
  <c r="BK138" i="6"/>
  <c r="BK182" i="7"/>
  <c r="J36" i="2"/>
  <c r="J165" i="7"/>
  <c r="J649" i="2"/>
  <c r="BK118" i="2"/>
  <c r="BK678" i="2"/>
  <c r="J357" i="4"/>
  <c r="BK298" i="6"/>
  <c r="J171" i="6"/>
  <c r="BK449" i="2"/>
  <c r="BK455" i="2"/>
  <c r="BK539" i="2"/>
  <c r="J164" i="3"/>
  <c r="J137" i="4"/>
  <c r="BK284" i="6"/>
  <c r="J295" i="6"/>
  <c r="BK188" i="7"/>
  <c r="J98" i="8"/>
  <c r="J674" i="2"/>
  <c r="BK379" i="2"/>
  <c r="J181" i="2"/>
  <c r="BK167" i="3"/>
  <c r="J244" i="4"/>
  <c r="J115" i="5"/>
  <c r="BK264" i="6"/>
  <c r="BK234" i="6"/>
  <c r="J285" i="2"/>
  <c r="BK226" i="3"/>
  <c r="J306" i="4"/>
  <c r="J124" i="5"/>
  <c r="BK286" i="6"/>
  <c r="J161" i="6"/>
  <c r="J234" i="6"/>
  <c r="J94" i="8"/>
  <c r="J146" i="3"/>
  <c r="J239" i="3"/>
  <c r="BK115" i="5"/>
  <c r="J214" i="6"/>
  <c r="J160" i="6"/>
  <c r="J192" i="6"/>
  <c r="BK190" i="7"/>
  <c r="J87" i="8"/>
  <c r="BK155" i="2"/>
  <c r="BK526" i="2"/>
  <c r="J488" i="2"/>
  <c r="BK688" i="2"/>
  <c r="BK200" i="3"/>
  <c r="J225" i="3"/>
  <c r="J94" i="5"/>
  <c r="BK160" i="6"/>
  <c r="BK208" i="6"/>
  <c r="BK163" i="7"/>
  <c r="BK140" i="2"/>
  <c r="BK198" i="3"/>
  <c r="BK111" i="5"/>
  <c r="BK266" i="6"/>
  <c r="BK163" i="6"/>
  <c r="BK101" i="7"/>
  <c r="BK680" i="2"/>
  <c r="BK591" i="2"/>
  <c r="J326" i="2"/>
  <c r="J201" i="3"/>
  <c r="BK165" i="3"/>
  <c r="BK102" i="5"/>
  <c r="BK224" i="6"/>
  <c r="BK158" i="3"/>
  <c r="BK163" i="3"/>
  <c r="BK117" i="5"/>
  <c r="BK247" i="6"/>
  <c r="BK176" i="6"/>
  <c r="J145" i="6"/>
  <c r="J593" i="2"/>
  <c r="J173" i="2"/>
  <c r="BK553" i="2"/>
  <c r="J138" i="2"/>
  <c r="BK134" i="4"/>
  <c r="J177" i="4"/>
  <c r="BK110" i="4"/>
  <c r="J100" i="4"/>
  <c r="J162" i="5"/>
  <c r="J270" i="6"/>
  <c r="BK280" i="6"/>
  <c r="BK196" i="6"/>
  <c r="BK434" i="2"/>
  <c r="BK395" i="2"/>
  <c r="BK459" i="2"/>
  <c r="BK485" i="2"/>
  <c r="J126" i="2"/>
  <c r="J110" i="4"/>
  <c r="J137" i="5"/>
  <c r="J237" i="6"/>
  <c r="J272" i="6"/>
  <c r="J90" i="7"/>
  <c r="J366" i="2"/>
  <c r="BK694" i="2"/>
  <c r="J217" i="3"/>
  <c r="BK143" i="3"/>
  <c r="J156" i="5"/>
  <c r="BK154" i="6"/>
  <c r="J211" i="6"/>
  <c r="BK169" i="6"/>
  <c r="J553" i="2"/>
  <c r="J641" i="2"/>
  <c r="BK153" i="2"/>
  <c r="J143" i="3"/>
  <c r="BK176" i="3"/>
  <c r="BK194" i="3"/>
  <c r="BK96" i="5"/>
  <c r="J213" i="6"/>
  <c r="J174" i="6"/>
  <c r="BK276" i="6"/>
  <c r="J193" i="7"/>
  <c r="BK675" i="2"/>
  <c r="J162" i="3"/>
  <c r="BK351" i="4"/>
  <c r="BK160" i="5"/>
  <c r="J199" i="6"/>
  <c r="BK240" i="6"/>
  <c r="BK232" i="6"/>
  <c r="J153" i="6"/>
  <c r="BK87" i="8"/>
  <c r="BK186" i="3"/>
  <c r="BK360" i="4"/>
  <c r="BK167" i="5"/>
  <c r="J134" i="5"/>
  <c r="J289" i="6"/>
  <c r="BK191" i="6"/>
  <c r="J175" i="7"/>
  <c r="T322" i="4" l="1"/>
  <c r="R322" i="4"/>
  <c r="P322" i="4"/>
  <c r="T125" i="2"/>
  <c r="BK355" i="2"/>
  <c r="J355" i="2"/>
  <c r="J70" i="2"/>
  <c r="T469" i="2"/>
  <c r="T508" i="2"/>
  <c r="T519" i="2"/>
  <c r="R693" i="2"/>
  <c r="R692" i="2"/>
  <c r="R206" i="3"/>
  <c r="T224" i="3"/>
  <c r="P248" i="4"/>
  <c r="P180" i="6"/>
  <c r="BK209" i="6"/>
  <c r="J209" i="6"/>
  <c r="J76" i="6"/>
  <c r="T230" i="6"/>
  <c r="P238" i="6"/>
  <c r="R255" i="6"/>
  <c r="BK287" i="6"/>
  <c r="J287" i="6"/>
  <c r="J104" i="6"/>
  <c r="T299" i="6"/>
  <c r="R199" i="2"/>
  <c r="P274" i="2"/>
  <c r="BK401" i="2"/>
  <c r="J401" i="2"/>
  <c r="J71" i="2"/>
  <c r="R532" i="2"/>
  <c r="BK682" i="2"/>
  <c r="J682" i="2"/>
  <c r="J81" i="2"/>
  <c r="R147" i="3"/>
  <c r="R161" i="3"/>
  <c r="T206" i="3"/>
  <c r="BK219" i="3"/>
  <c r="J219" i="3"/>
  <c r="J100" i="3"/>
  <c r="P238" i="3"/>
  <c r="BK99" i="4"/>
  <c r="J99" i="4"/>
  <c r="J65" i="4"/>
  <c r="BK248" i="4"/>
  <c r="R302" i="4"/>
  <c r="T104" i="5"/>
  <c r="R133" i="6"/>
  <c r="R175" i="6"/>
  <c r="T183" i="6"/>
  <c r="BK190" i="6"/>
  <c r="J190" i="6"/>
  <c r="J72" i="6"/>
  <c r="R190" i="6"/>
  <c r="BK241" i="6"/>
  <c r="J241" i="6"/>
  <c r="J83" i="6"/>
  <c r="R248" i="6"/>
  <c r="R287" i="6"/>
  <c r="R299" i="6"/>
  <c r="R125" i="2"/>
  <c r="T355" i="2"/>
  <c r="T532" i="2"/>
  <c r="P677" i="2"/>
  <c r="BK144" i="3"/>
  <c r="J144" i="3"/>
  <c r="J72" i="3"/>
  <c r="P152" i="3"/>
  <c r="R156" i="3"/>
  <c r="R155" i="3"/>
  <c r="T199" i="3"/>
  <c r="BK224" i="3"/>
  <c r="J224" i="3"/>
  <c r="J102" i="3"/>
  <c r="T243" i="3"/>
  <c r="R248" i="4"/>
  <c r="R247" i="4"/>
  <c r="T337" i="4"/>
  <c r="R93" i="5"/>
  <c r="T119" i="5"/>
  <c r="T128" i="5"/>
  <c r="R136" i="5"/>
  <c r="BK154" i="5"/>
  <c r="J154" i="5"/>
  <c r="J70" i="5"/>
  <c r="R150" i="6"/>
  <c r="BK180" i="6"/>
  <c r="J180" i="6"/>
  <c r="J68" i="6"/>
  <c r="P209" i="6"/>
  <c r="BK238" i="6"/>
  <c r="J238" i="6"/>
  <c r="J82" i="6"/>
  <c r="BK248" i="6"/>
  <c r="J248" i="6"/>
  <c r="J86" i="6"/>
  <c r="P287" i="6"/>
  <c r="P110" i="7"/>
  <c r="BK199" i="2"/>
  <c r="J199" i="2"/>
  <c r="J67" i="2"/>
  <c r="P355" i="2"/>
  <c r="P438" i="2"/>
  <c r="BK508" i="2"/>
  <c r="J508" i="2"/>
  <c r="J74" i="2"/>
  <c r="P626" i="2"/>
  <c r="R682" i="2"/>
  <c r="R144" i="3"/>
  <c r="T156" i="3"/>
  <c r="T99" i="4"/>
  <c r="P203" i="4"/>
  <c r="R337" i="4"/>
  <c r="BK104" i="5"/>
  <c r="J104" i="5"/>
  <c r="J62" i="5"/>
  <c r="R119" i="5"/>
  <c r="P136" i="5"/>
  <c r="T140" i="5"/>
  <c r="T150" i="6"/>
  <c r="T180" i="6"/>
  <c r="T195" i="6"/>
  <c r="BK230" i="6"/>
  <c r="J230" i="6"/>
  <c r="J79" i="6"/>
  <c r="T235" i="6"/>
  <c r="T296" i="6"/>
  <c r="R110" i="7"/>
  <c r="BK89" i="7"/>
  <c r="P107" i="2"/>
  <c r="BK278" i="2"/>
  <c r="J278" i="2"/>
  <c r="J69" i="2"/>
  <c r="T401" i="2"/>
  <c r="T438" i="2"/>
  <c r="T626" i="2"/>
  <c r="T682" i="2"/>
  <c r="P147" i="3"/>
  <c r="T161" i="3"/>
  <c r="T209" i="3"/>
  <c r="T219" i="3"/>
  <c r="R145" i="4"/>
  <c r="T231" i="4"/>
  <c r="T302" i="4"/>
  <c r="BK93" i="5"/>
  <c r="J93" i="5"/>
  <c r="J61" i="5"/>
  <c r="BK114" i="5"/>
  <c r="J114" i="5"/>
  <c r="J63" i="5"/>
  <c r="T114" i="5"/>
  <c r="R128" i="5"/>
  <c r="T136" i="5"/>
  <c r="T154" i="5"/>
  <c r="P133" i="6"/>
  <c r="R195" i="6"/>
  <c r="P230" i="6"/>
  <c r="R238" i="6"/>
  <c r="P248" i="6"/>
  <c r="P299" i="6"/>
  <c r="P89" i="7"/>
  <c r="P85" i="7"/>
  <c r="P84" i="7"/>
  <c r="AU61" i="1"/>
  <c r="P199" i="2"/>
  <c r="BK274" i="2"/>
  <c r="J274" i="2"/>
  <c r="J68" i="2"/>
  <c r="T274" i="2"/>
  <c r="R401" i="2"/>
  <c r="R438" i="2"/>
  <c r="P508" i="2"/>
  <c r="BK519" i="2"/>
  <c r="J519" i="2"/>
  <c r="J75" i="2"/>
  <c r="R519" i="2"/>
  <c r="BK693" i="2"/>
  <c r="BK692" i="2"/>
  <c r="J692" i="2"/>
  <c r="J82" i="2"/>
  <c r="T147" i="3"/>
  <c r="T152" i="3"/>
  <c r="P206" i="3"/>
  <c r="R219" i="3"/>
  <c r="R243" i="3"/>
  <c r="BK145" i="4"/>
  <c r="J145" i="4"/>
  <c r="J66" i="4"/>
  <c r="T203" i="4"/>
  <c r="BK337" i="4"/>
  <c r="J337" i="4"/>
  <c r="J74" i="4"/>
  <c r="P104" i="5"/>
  <c r="BK119" i="5"/>
  <c r="J119" i="5"/>
  <c r="J64" i="5"/>
  <c r="P128" i="5"/>
  <c r="BK136" i="5"/>
  <c r="J136" i="5"/>
  <c r="J68" i="5"/>
  <c r="R140" i="5"/>
  <c r="P150" i="6"/>
  <c r="P190" i="6"/>
  <c r="BK299" i="6"/>
  <c r="J299" i="6"/>
  <c r="J109" i="6"/>
  <c r="T110" i="7"/>
  <c r="T107" i="2"/>
  <c r="T278" i="2"/>
  <c r="BK469" i="2"/>
  <c r="J469" i="2"/>
  <c r="J73" i="2"/>
  <c r="BK626" i="2"/>
  <c r="J626" i="2"/>
  <c r="J79" i="2"/>
  <c r="R677" i="2"/>
  <c r="BK156" i="3"/>
  <c r="J156" i="3"/>
  <c r="J77" i="3"/>
  <c r="P199" i="3"/>
  <c r="R224" i="3"/>
  <c r="P243" i="3"/>
  <c r="T145" i="4"/>
  <c r="R231" i="4"/>
  <c r="P302" i="4"/>
  <c r="T93" i="5"/>
  <c r="T92" i="5"/>
  <c r="T91" i="5"/>
  <c r="P119" i="5"/>
  <c r="P140" i="5"/>
  <c r="R154" i="5"/>
  <c r="BK150" i="6"/>
  <c r="J150" i="6"/>
  <c r="J63" i="6"/>
  <c r="R180" i="6"/>
  <c r="T190" i="6"/>
  <c r="R241" i="6"/>
  <c r="T248" i="6"/>
  <c r="BK296" i="6"/>
  <c r="J296" i="6"/>
  <c r="J108" i="6"/>
  <c r="BK110" i="7"/>
  <c r="J110" i="7"/>
  <c r="J63" i="7"/>
  <c r="P86" i="8"/>
  <c r="P85" i="8"/>
  <c r="P84" i="8"/>
  <c r="AU62" i="1"/>
  <c r="BK107" i="2"/>
  <c r="J107" i="2"/>
  <c r="J65" i="2"/>
  <c r="R107" i="2"/>
  <c r="R278" i="2"/>
  <c r="R469" i="2"/>
  <c r="R626" i="2"/>
  <c r="P682" i="2"/>
  <c r="P144" i="3"/>
  <c r="P131" i="3"/>
  <c r="R152" i="3"/>
  <c r="BK209" i="3"/>
  <c r="J209" i="3"/>
  <c r="J96" i="3"/>
  <c r="P219" i="3"/>
  <c r="T238" i="3"/>
  <c r="R99" i="4"/>
  <c r="R203" i="4"/>
  <c r="R98" i="4" s="1"/>
  <c r="R97" i="4" s="1"/>
  <c r="P337" i="4"/>
  <c r="P93" i="5"/>
  <c r="P114" i="5"/>
  <c r="BK128" i="5"/>
  <c r="J128" i="5"/>
  <c r="J66" i="5"/>
  <c r="BK140" i="5"/>
  <c r="J140" i="5"/>
  <c r="J69" i="5"/>
  <c r="P154" i="5"/>
  <c r="BK175" i="6"/>
  <c r="J175" i="6"/>
  <c r="J66" i="6"/>
  <c r="R183" i="6"/>
  <c r="BK195" i="6"/>
  <c r="J195" i="6"/>
  <c r="J75" i="6"/>
  <c r="P241" i="6"/>
  <c r="R296" i="6"/>
  <c r="P125" i="2"/>
  <c r="R355" i="2"/>
  <c r="P469" i="2"/>
  <c r="R508" i="2"/>
  <c r="P519" i="2"/>
  <c r="T693" i="2"/>
  <c r="T692" i="2"/>
  <c r="BK147" i="3"/>
  <c r="J147" i="3"/>
  <c r="J73" i="3"/>
  <c r="P161" i="3"/>
  <c r="R199" i="3"/>
  <c r="P209" i="3"/>
  <c r="BK243" i="3"/>
  <c r="J243" i="3"/>
  <c r="J107" i="3"/>
  <c r="P145" i="4"/>
  <c r="BK231" i="4"/>
  <c r="J231" i="4"/>
  <c r="J68" i="4"/>
  <c r="R104" i="5"/>
  <c r="R114" i="5"/>
  <c r="BK133" i="6"/>
  <c r="J133" i="6"/>
  <c r="J62" i="6"/>
  <c r="T175" i="6"/>
  <c r="T172" i="6"/>
  <c r="T209" i="6"/>
  <c r="BK235" i="6"/>
  <c r="J235" i="6"/>
  <c r="J81" i="6"/>
  <c r="T238" i="6"/>
  <c r="BK255" i="6"/>
  <c r="J255" i="6"/>
  <c r="J89" i="6"/>
  <c r="T287" i="6"/>
  <c r="T262" i="6"/>
  <c r="P296" i="6"/>
  <c r="T89" i="7"/>
  <c r="T85" i="7"/>
  <c r="T84" i="7"/>
  <c r="BK86" i="8"/>
  <c r="J86" i="8"/>
  <c r="J61" i="8"/>
  <c r="T199" i="2"/>
  <c r="R274" i="2"/>
  <c r="P401" i="2"/>
  <c r="P532" i="2"/>
  <c r="P531" i="2"/>
  <c r="BK677" i="2"/>
  <c r="J677" i="2"/>
  <c r="J80" i="2"/>
  <c r="T677" i="2"/>
  <c r="T144" i="3"/>
  <c r="T131" i="3"/>
  <c r="P156" i="3"/>
  <c r="BK206" i="3"/>
  <c r="J206" i="3"/>
  <c r="J95" i="3"/>
  <c r="R238" i="3"/>
  <c r="T248" i="4"/>
  <c r="T247" i="4"/>
  <c r="T133" i="6"/>
  <c r="T131" i="6"/>
  <c r="P175" i="6"/>
  <c r="BK183" i="6"/>
  <c r="J183" i="6"/>
  <c r="J69" i="6"/>
  <c r="R209" i="6"/>
  <c r="R230" i="6"/>
  <c r="R235" i="6"/>
  <c r="R227" i="6" s="1"/>
  <c r="T255" i="6"/>
  <c r="T86" i="8"/>
  <c r="T85" i="8"/>
  <c r="T84" i="8"/>
  <c r="BK125" i="2"/>
  <c r="J125" i="2"/>
  <c r="J66" i="2"/>
  <c r="P278" i="2"/>
  <c r="BK438" i="2"/>
  <c r="J438" i="2"/>
  <c r="J72" i="2"/>
  <c r="BK532" i="2"/>
  <c r="J532" i="2"/>
  <c r="J78" i="2"/>
  <c r="P693" i="2"/>
  <c r="P692" i="2"/>
  <c r="BK152" i="3"/>
  <c r="J152" i="3"/>
  <c r="J75" i="3"/>
  <c r="BK161" i="3"/>
  <c r="J161" i="3"/>
  <c r="J79" i="3"/>
  <c r="BK199" i="3"/>
  <c r="J199" i="3"/>
  <c r="J92" i="3"/>
  <c r="R209" i="3"/>
  <c r="P224" i="3"/>
  <c r="P218" i="3"/>
  <c r="BK238" i="3"/>
  <c r="J238" i="3"/>
  <c r="J105" i="3"/>
  <c r="P99" i="4"/>
  <c r="BK203" i="4"/>
  <c r="J203" i="4"/>
  <c r="J67" i="4"/>
  <c r="P231" i="4"/>
  <c r="BK302" i="4"/>
  <c r="J302" i="4"/>
  <c r="J72" i="4"/>
  <c r="P183" i="6"/>
  <c r="P195" i="6"/>
  <c r="P194" i="6"/>
  <c r="P235" i="6"/>
  <c r="T241" i="6"/>
  <c r="P255" i="6"/>
  <c r="R89" i="7"/>
  <c r="R85" i="7"/>
  <c r="R84" i="7"/>
  <c r="R86" i="8"/>
  <c r="R85" i="8"/>
  <c r="R84" i="8"/>
  <c r="BK187" i="3"/>
  <c r="J187" i="3"/>
  <c r="J86" i="3"/>
  <c r="BK197" i="3"/>
  <c r="J197" i="3"/>
  <c r="J91" i="3"/>
  <c r="BK322" i="4"/>
  <c r="J322" i="4"/>
  <c r="J73" i="4"/>
  <c r="BK181" i="3"/>
  <c r="J181" i="3"/>
  <c r="J82" i="3"/>
  <c r="BK260" i="6"/>
  <c r="J260" i="6"/>
  <c r="J90" i="6"/>
  <c r="BK267" i="6"/>
  <c r="J267" i="6"/>
  <c r="J94" i="6"/>
  <c r="BK275" i="6"/>
  <c r="J275" i="6"/>
  <c r="J98" i="6"/>
  <c r="BK279" i="6"/>
  <c r="J279" i="6"/>
  <c r="J100" i="6"/>
  <c r="BK185" i="3"/>
  <c r="J185" i="3"/>
  <c r="J85" i="3"/>
  <c r="BK233" i="6"/>
  <c r="J233" i="6"/>
  <c r="J80" i="6"/>
  <c r="BK189" i="3"/>
  <c r="J189" i="3"/>
  <c r="J87" i="3"/>
  <c r="BK195" i="3"/>
  <c r="J195" i="3"/>
  <c r="J90" i="3"/>
  <c r="BK292" i="4"/>
  <c r="J292" i="4"/>
  <c r="J71" i="4"/>
  <c r="BK246" i="6"/>
  <c r="J246" i="6"/>
  <c r="J85" i="6"/>
  <c r="BK283" i="6"/>
  <c r="J283" i="6"/>
  <c r="J102" i="6"/>
  <c r="BK195" i="7"/>
  <c r="J195" i="7"/>
  <c r="J64" i="7"/>
  <c r="BK126" i="5"/>
  <c r="J126" i="5"/>
  <c r="J65" i="5"/>
  <c r="BK166" i="5"/>
  <c r="J166" i="5"/>
  <c r="J71" i="5"/>
  <c r="BK178" i="6"/>
  <c r="J178" i="6"/>
  <c r="J67" i="6"/>
  <c r="BK290" i="6"/>
  <c r="J290" i="6"/>
  <c r="J105" i="6"/>
  <c r="BK134" i="3"/>
  <c r="J134" i="3"/>
  <c r="J67" i="3"/>
  <c r="BK138" i="3"/>
  <c r="J138" i="3"/>
  <c r="J69" i="3"/>
  <c r="BK214" i="3"/>
  <c r="J214" i="3"/>
  <c r="J97" i="3"/>
  <c r="BK173" i="6"/>
  <c r="J173" i="6"/>
  <c r="J65" i="6"/>
  <c r="BK273" i="6"/>
  <c r="J273" i="6"/>
  <c r="J97" i="6"/>
  <c r="BK294" i="6"/>
  <c r="J294" i="6"/>
  <c r="J107" i="6"/>
  <c r="BK150" i="3"/>
  <c r="J150" i="3"/>
  <c r="J74" i="3"/>
  <c r="BK159" i="3"/>
  <c r="J159" i="3"/>
  <c r="J78" i="3"/>
  <c r="BK204" i="3"/>
  <c r="J204" i="3"/>
  <c r="J94" i="3"/>
  <c r="BK359" i="4"/>
  <c r="J359" i="4"/>
  <c r="J75" i="4"/>
  <c r="BK133" i="5"/>
  <c r="J133" i="5"/>
  <c r="J67" i="5"/>
  <c r="BK228" i="6"/>
  <c r="J228" i="6"/>
  <c r="J78" i="6"/>
  <c r="BK253" i="6"/>
  <c r="J253" i="6"/>
  <c r="J88" i="6"/>
  <c r="BK127" i="8"/>
  <c r="J127" i="8"/>
  <c r="J64" i="8"/>
  <c r="BK132" i="3"/>
  <c r="J132" i="3"/>
  <c r="J66" i="3"/>
  <c r="BK136" i="3"/>
  <c r="J136" i="3"/>
  <c r="J68" i="3"/>
  <c r="BK179" i="3"/>
  <c r="J179" i="3"/>
  <c r="J81" i="3"/>
  <c r="BK251" i="6"/>
  <c r="J251" i="6"/>
  <c r="J87" i="6"/>
  <c r="BK265" i="6"/>
  <c r="J265" i="6"/>
  <c r="J93" i="6"/>
  <c r="BK271" i="6"/>
  <c r="J271" i="6"/>
  <c r="J96" i="6"/>
  <c r="BK277" i="6"/>
  <c r="J277" i="6"/>
  <c r="J99" i="6"/>
  <c r="BK100" i="8"/>
  <c r="J100" i="8"/>
  <c r="J62" i="8"/>
  <c r="BK528" i="2"/>
  <c r="J528" i="2"/>
  <c r="J76" i="2"/>
  <c r="BK216" i="3"/>
  <c r="J216" i="3"/>
  <c r="J98" i="3"/>
  <c r="BK234" i="3"/>
  <c r="J234" i="3"/>
  <c r="J103" i="3"/>
  <c r="BK236" i="3"/>
  <c r="J236" i="3"/>
  <c r="J104" i="3"/>
  <c r="BK186" i="6"/>
  <c r="J186" i="6"/>
  <c r="J70" i="6"/>
  <c r="BK269" i="6"/>
  <c r="J269" i="6"/>
  <c r="J95" i="6"/>
  <c r="BK111" i="8"/>
  <c r="J111" i="8"/>
  <c r="J63" i="8"/>
  <c r="BK177" i="3"/>
  <c r="J177" i="3"/>
  <c r="J80" i="3"/>
  <c r="BK222" i="3"/>
  <c r="J222" i="3"/>
  <c r="J101" i="3"/>
  <c r="BK188" i="6"/>
  <c r="J188" i="6"/>
  <c r="J71" i="6"/>
  <c r="BK244" i="6"/>
  <c r="J244" i="6"/>
  <c r="J84" i="6"/>
  <c r="BK263" i="6"/>
  <c r="J263" i="6"/>
  <c r="J92" i="6"/>
  <c r="BK281" i="6"/>
  <c r="J281" i="6"/>
  <c r="J101" i="6"/>
  <c r="BK285" i="6"/>
  <c r="J285" i="6"/>
  <c r="J103" i="6"/>
  <c r="BK292" i="6"/>
  <c r="J292" i="6"/>
  <c r="J106" i="6"/>
  <c r="BK86" i="7"/>
  <c r="J86" i="7"/>
  <c r="J61" i="7"/>
  <c r="BK140" i="3"/>
  <c r="J140" i="3"/>
  <c r="J70" i="3"/>
  <c r="BK142" i="3"/>
  <c r="J142" i="3"/>
  <c r="J71" i="3"/>
  <c r="BK191" i="3"/>
  <c r="J191" i="3"/>
  <c r="J88" i="3"/>
  <c r="BK193" i="3"/>
  <c r="J193" i="3"/>
  <c r="J89" i="3"/>
  <c r="BK202" i="3"/>
  <c r="J202" i="3"/>
  <c r="J93" i="3"/>
  <c r="BK241" i="3"/>
  <c r="J241" i="3"/>
  <c r="J106" i="3"/>
  <c r="BE94" i="8"/>
  <c r="E74" i="8"/>
  <c r="BE101" i="8"/>
  <c r="BE112" i="8"/>
  <c r="J89" i="7"/>
  <c r="J62" i="7"/>
  <c r="BE90" i="8"/>
  <c r="BE128" i="8"/>
  <c r="J52" i="8"/>
  <c r="BE116" i="8"/>
  <c r="F81" i="8"/>
  <c r="BE98" i="8"/>
  <c r="BE92" i="8"/>
  <c r="BE87" i="8"/>
  <c r="E74" i="7"/>
  <c r="BE102" i="7"/>
  <c r="BE111" i="7"/>
  <c r="BE132" i="7"/>
  <c r="BE159" i="7"/>
  <c r="BE175" i="7"/>
  <c r="BE190" i="7"/>
  <c r="BK194" i="6"/>
  <c r="J194" i="6"/>
  <c r="J74" i="6"/>
  <c r="BE101" i="7"/>
  <c r="BE123" i="7"/>
  <c r="BE165" i="7"/>
  <c r="BE137" i="7"/>
  <c r="BE184" i="7"/>
  <c r="F55" i="7"/>
  <c r="BE171" i="7"/>
  <c r="BE193" i="7"/>
  <c r="BE135" i="7"/>
  <c r="BE168" i="7"/>
  <c r="BE177" i="7"/>
  <c r="BE188" i="7"/>
  <c r="BK131" i="6"/>
  <c r="J131" i="6"/>
  <c r="J61" i="6"/>
  <c r="J52" i="7"/>
  <c r="BE163" i="7"/>
  <c r="BE182" i="7"/>
  <c r="BE91" i="7"/>
  <c r="BE121" i="7"/>
  <c r="BE179" i="7"/>
  <c r="BK227" i="6"/>
  <c r="J227" i="6"/>
  <c r="J77" i="6"/>
  <c r="BE87" i="7"/>
  <c r="BE130" i="7"/>
  <c r="BE196" i="7"/>
  <c r="BE90" i="7"/>
  <c r="BE109" i="7"/>
  <c r="F125" i="6"/>
  <c r="BE154" i="6"/>
  <c r="BE155" i="6"/>
  <c r="BE181" i="6"/>
  <c r="BE215" i="6"/>
  <c r="BE217" i="6"/>
  <c r="BE221" i="6"/>
  <c r="BE231" i="6"/>
  <c r="BE236" i="6"/>
  <c r="BE242" i="6"/>
  <c r="BE144" i="6"/>
  <c r="BE149" i="6"/>
  <c r="BE159" i="6"/>
  <c r="BE160" i="6"/>
  <c r="BE166" i="6"/>
  <c r="BE176" i="6"/>
  <c r="BE184" i="6"/>
  <c r="BE250" i="6"/>
  <c r="BE270" i="6"/>
  <c r="BE300" i="6"/>
  <c r="F126" i="6"/>
  <c r="BE137" i="6"/>
  <c r="BE147" i="6"/>
  <c r="BE157" i="6"/>
  <c r="BE170" i="6"/>
  <c r="BE177" i="6"/>
  <c r="BE189" i="6"/>
  <c r="BE197" i="6"/>
  <c r="BE201" i="6"/>
  <c r="BE213" i="6"/>
  <c r="BE219" i="6"/>
  <c r="BE229" i="6"/>
  <c r="BE276" i="6"/>
  <c r="BE301" i="6"/>
  <c r="BE136" i="6"/>
  <c r="BE140" i="6"/>
  <c r="BE179" i="6"/>
  <c r="BE187" i="6"/>
  <c r="BE196" i="6"/>
  <c r="BE206" i="6"/>
  <c r="BE234" i="6"/>
  <c r="BE252" i="6"/>
  <c r="BE284" i="6"/>
  <c r="BE293" i="6"/>
  <c r="BE298" i="6"/>
  <c r="BE303" i="6"/>
  <c r="J123" i="6"/>
  <c r="BE145" i="6"/>
  <c r="BE158" i="6"/>
  <c r="BE168" i="6"/>
  <c r="BE199" i="6"/>
  <c r="BE257" i="6"/>
  <c r="BE268" i="6"/>
  <c r="BE295" i="6"/>
  <c r="BE302" i="6"/>
  <c r="BE143" i="6"/>
  <c r="BE146" i="6"/>
  <c r="BE151" i="6"/>
  <c r="BE156" i="6"/>
  <c r="BE202" i="6"/>
  <c r="BE223" i="6"/>
  <c r="BE245" i="6"/>
  <c r="BE247" i="6"/>
  <c r="BE256" i="6"/>
  <c r="BE264" i="6"/>
  <c r="BE282" i="6"/>
  <c r="BK92" i="5"/>
  <c r="BK91" i="5"/>
  <c r="J91" i="5"/>
  <c r="J59" i="5"/>
  <c r="BE139" i="6"/>
  <c r="BE148" i="6"/>
  <c r="BE153" i="6"/>
  <c r="BE165" i="6"/>
  <c r="BE192" i="6"/>
  <c r="BE214" i="6"/>
  <c r="BE261" i="6"/>
  <c r="BE266" i="6"/>
  <c r="E119" i="6"/>
  <c r="BE135" i="6"/>
  <c r="BE141" i="6"/>
  <c r="BE152" i="6"/>
  <c r="BE161" i="6"/>
  <c r="BE163" i="6"/>
  <c r="BE182" i="6"/>
  <c r="BE185" i="6"/>
  <c r="BE203" i="6"/>
  <c r="BE212" i="6"/>
  <c r="BE222" i="6"/>
  <c r="BE225" i="6"/>
  <c r="BE232" i="6"/>
  <c r="BE259" i="6"/>
  <c r="BE280" i="6"/>
  <c r="J55" i="6"/>
  <c r="BE132" i="6"/>
  <c r="BE164" i="6"/>
  <c r="BE167" i="6"/>
  <c r="BE169" i="6"/>
  <c r="BE198" i="6"/>
  <c r="BE224" i="6"/>
  <c r="BE239" i="6"/>
  <c r="BE254" i="6"/>
  <c r="BE289" i="6"/>
  <c r="BE138" i="6"/>
  <c r="BE171" i="6"/>
  <c r="BE174" i="6"/>
  <c r="BE191" i="6"/>
  <c r="BE205" i="6"/>
  <c r="BE207" i="6"/>
  <c r="BE208" i="6"/>
  <c r="BE211" i="6"/>
  <c r="BE226" i="6"/>
  <c r="BE237" i="6"/>
  <c r="BE272" i="6"/>
  <c r="BE278" i="6"/>
  <c r="BE288" i="6"/>
  <c r="BE142" i="6"/>
  <c r="BE162" i="6"/>
  <c r="BE200" i="6"/>
  <c r="BE204" i="6"/>
  <c r="BE218" i="6"/>
  <c r="BE240" i="6"/>
  <c r="BE243" i="6"/>
  <c r="BE249" i="6"/>
  <c r="BE258" i="6"/>
  <c r="BE274" i="6"/>
  <c r="BE134" i="6"/>
  <c r="BE210" i="6"/>
  <c r="BE216" i="6"/>
  <c r="BE220" i="6"/>
  <c r="BE286" i="6"/>
  <c r="BE291" i="6"/>
  <c r="BE297" i="6"/>
  <c r="F54" i="5"/>
  <c r="BE105" i="5"/>
  <c r="BE110" i="5"/>
  <c r="BE122" i="5"/>
  <c r="BE148" i="5"/>
  <c r="J85" i="5"/>
  <c r="BE108" i="5"/>
  <c r="BE139" i="5"/>
  <c r="BE147" i="5"/>
  <c r="BE96" i="5"/>
  <c r="BE134" i="5"/>
  <c r="BE145" i="5"/>
  <c r="BE99" i="5"/>
  <c r="BE117" i="5"/>
  <c r="BE120" i="5"/>
  <c r="BE124" i="5"/>
  <c r="BE150" i="5"/>
  <c r="BE155" i="5"/>
  <c r="BE156" i="5"/>
  <c r="BE158" i="5"/>
  <c r="BE162" i="5"/>
  <c r="F88" i="5"/>
  <c r="BE152" i="5"/>
  <c r="BE94" i="5"/>
  <c r="BE127" i="5"/>
  <c r="J248" i="4"/>
  <c r="J70" i="4"/>
  <c r="E48" i="5"/>
  <c r="BE100" i="5"/>
  <c r="BE115" i="5"/>
  <c r="BE131" i="5"/>
  <c r="BE153" i="5"/>
  <c r="J55" i="5"/>
  <c r="BE97" i="5"/>
  <c r="BE107" i="5"/>
  <c r="BE160" i="5"/>
  <c r="BE111" i="5"/>
  <c r="BE129" i="5"/>
  <c r="BE146" i="5"/>
  <c r="BE113" i="5"/>
  <c r="BE141" i="5"/>
  <c r="BE149" i="5"/>
  <c r="BE151" i="5"/>
  <c r="BE159" i="5"/>
  <c r="BE102" i="5"/>
  <c r="BE137" i="5"/>
  <c r="BE143" i="5"/>
  <c r="BE164" i="5"/>
  <c r="BE167" i="5"/>
  <c r="BE155" i="4"/>
  <c r="BE162" i="4"/>
  <c r="BE198" i="4"/>
  <c r="BE207" i="4"/>
  <c r="BE224" i="4"/>
  <c r="J56" i="4"/>
  <c r="E85" i="4"/>
  <c r="BE237" i="4"/>
  <c r="BE267" i="4"/>
  <c r="BE293" i="4"/>
  <c r="BE303" i="4"/>
  <c r="BE306" i="4"/>
  <c r="BE309" i="4"/>
  <c r="BE323" i="4"/>
  <c r="BE324" i="4"/>
  <c r="BE326" i="4"/>
  <c r="BE335" i="4"/>
  <c r="BE146" i="4"/>
  <c r="BE160" i="4"/>
  <c r="BE228" i="4"/>
  <c r="BE257" i="4"/>
  <c r="BE349" i="4"/>
  <c r="BE110" i="4"/>
  <c r="BE328" i="4"/>
  <c r="BE338" i="4"/>
  <c r="BE351" i="4"/>
  <c r="BE357" i="4"/>
  <c r="BE360" i="4"/>
  <c r="BE211" i="4"/>
  <c r="BE242" i="4"/>
  <c r="BE119" i="4"/>
  <c r="BE122" i="4"/>
  <c r="BE157" i="4"/>
  <c r="BE204" i="4"/>
  <c r="BE244" i="4"/>
  <c r="BE264" i="4"/>
  <c r="BE131" i="4"/>
  <c r="BE201" i="4"/>
  <c r="BE222" i="4"/>
  <c r="BE226" i="4"/>
  <c r="BE235" i="4"/>
  <c r="BE240" i="4"/>
  <c r="BE249" i="4"/>
  <c r="BE134" i="4"/>
  <c r="BE137" i="4"/>
  <c r="BE177" i="4"/>
  <c r="BE232" i="4"/>
  <c r="BE259" i="4"/>
  <c r="BE261" i="4"/>
  <c r="F59" i="4"/>
  <c r="BE100" i="4"/>
  <c r="BE246" i="4"/>
  <c r="F59" i="3"/>
  <c r="J123" i="3"/>
  <c r="BE133" i="3"/>
  <c r="BE139" i="3"/>
  <c r="BE158" i="3"/>
  <c r="BE168" i="3"/>
  <c r="BE200" i="3"/>
  <c r="BE207" i="3"/>
  <c r="J59" i="3"/>
  <c r="BE143" i="3"/>
  <c r="BE172" i="3"/>
  <c r="BE174" i="3"/>
  <c r="BE237" i="3"/>
  <c r="J693" i="2"/>
  <c r="J83" i="2"/>
  <c r="F125" i="3"/>
  <c r="BE188" i="3"/>
  <c r="BE201" i="3"/>
  <c r="BE205" i="3"/>
  <c r="BE208" i="3"/>
  <c r="BE225" i="3"/>
  <c r="BE239" i="3"/>
  <c r="BE240" i="3"/>
  <c r="BE245" i="3"/>
  <c r="BE135" i="3"/>
  <c r="BE137" i="3"/>
  <c r="BE146" i="3"/>
  <c r="E117" i="3"/>
  <c r="BE145" i="3"/>
  <c r="BE153" i="3"/>
  <c r="BE166" i="3"/>
  <c r="BE175" i="3"/>
  <c r="BE190" i="3"/>
  <c r="BE194" i="3"/>
  <c r="BE198" i="3"/>
  <c r="BE210" i="3"/>
  <c r="BE227" i="3"/>
  <c r="BE242" i="3"/>
  <c r="BE244" i="3"/>
  <c r="BE246" i="3"/>
  <c r="BE162" i="3"/>
  <c r="BE170" i="3"/>
  <c r="BE178" i="3"/>
  <c r="BE182" i="3"/>
  <c r="BE148" i="3"/>
  <c r="BE157" i="3"/>
  <c r="BE164" i="3"/>
  <c r="BE171" i="3"/>
  <c r="BE203" i="3"/>
  <c r="BE213" i="3"/>
  <c r="BE220" i="3"/>
  <c r="BE223" i="3"/>
  <c r="BE226" i="3"/>
  <c r="BE141" i="3"/>
  <c r="BE167" i="3"/>
  <c r="BE169" i="3"/>
  <c r="BE149" i="3"/>
  <c r="BE154" i="3"/>
  <c r="BE173" i="3"/>
  <c r="BE196" i="3"/>
  <c r="BE151" i="3"/>
  <c r="BE163" i="3"/>
  <c r="BE165" i="3"/>
  <c r="BE180" i="3"/>
  <c r="BE212" i="3"/>
  <c r="BE233" i="3"/>
  <c r="BE235" i="3"/>
  <c r="BK106" i="2"/>
  <c r="J106" i="2"/>
  <c r="J64" i="2"/>
  <c r="BK531" i="2"/>
  <c r="J531" i="2"/>
  <c r="J77" i="2"/>
  <c r="BE160" i="3"/>
  <c r="BE176" i="3"/>
  <c r="BE221" i="3"/>
  <c r="BE186" i="3"/>
  <c r="BE192" i="3"/>
  <c r="BE211" i="3"/>
  <c r="BE215" i="3"/>
  <c r="BE217" i="3"/>
  <c r="BE228" i="3"/>
  <c r="BE229" i="3"/>
  <c r="BE230" i="3"/>
  <c r="BE231" i="3"/>
  <c r="BE232" i="3"/>
  <c r="F59" i="2"/>
  <c r="BE114" i="2"/>
  <c r="BE135" i="2"/>
  <c r="BE153" i="2"/>
  <c r="BE184" i="2"/>
  <c r="BE285" i="2"/>
  <c r="BE298" i="2"/>
  <c r="BE309" i="2"/>
  <c r="BE326" i="2"/>
  <c r="BE332" i="2"/>
  <c r="BE379" i="2"/>
  <c r="BE424" i="2"/>
  <c r="BE434" i="2"/>
  <c r="BE449" i="2"/>
  <c r="BE470" i="2"/>
  <c r="BE488" i="2"/>
  <c r="BE505" i="2"/>
  <c r="BE509" i="2"/>
  <c r="BE520" i="2"/>
  <c r="BE526" i="2"/>
  <c r="BE542" i="2"/>
  <c r="BE604" i="2"/>
  <c r="BE662" i="2"/>
  <c r="BE675" i="2"/>
  <c r="BE688" i="2"/>
  <c r="BA56" i="1"/>
  <c r="J99" i="2"/>
  <c r="BE113" i="2"/>
  <c r="BE124" i="2"/>
  <c r="BE126" i="2"/>
  <c r="BE138" i="2"/>
  <c r="BE155" i="2"/>
  <c r="BE243" i="2"/>
  <c r="BE268" i="2"/>
  <c r="BE275" i="2"/>
  <c r="BE277" i="2"/>
  <c r="BE279" i="2"/>
  <c r="BE294" i="2"/>
  <c r="BE314" i="2"/>
  <c r="BE321" i="2"/>
  <c r="BE395" i="2"/>
  <c r="BE412" i="2"/>
  <c r="BE433" i="2"/>
  <c r="BE461" i="2"/>
  <c r="BE514" i="2"/>
  <c r="BE525" i="2"/>
  <c r="BE527" i="2"/>
  <c r="BE539" i="2"/>
  <c r="BE559" i="2"/>
  <c r="BE567" i="2"/>
  <c r="BE584" i="2"/>
  <c r="BE593" i="2"/>
  <c r="BE638" i="2"/>
  <c r="BE653" i="2"/>
  <c r="E93" i="2"/>
  <c r="BE108" i="2"/>
  <c r="BE122" i="2"/>
  <c r="BE148" i="2"/>
  <c r="BE173" i="2"/>
  <c r="BE245" i="2"/>
  <c r="BE271" i="2"/>
  <c r="BE317" i="2"/>
  <c r="BE351" i="2"/>
  <c r="BE402" i="2"/>
  <c r="BE443" i="2"/>
  <c r="BE499" i="2"/>
  <c r="BE502" i="2"/>
  <c r="BE533" i="2"/>
  <c r="BE550" i="2"/>
  <c r="BE556" i="2"/>
  <c r="BE570" i="2"/>
  <c r="BE641" i="2"/>
  <c r="BE649" i="2"/>
  <c r="BE660" i="2"/>
  <c r="BE661" i="2"/>
  <c r="BE669" i="2"/>
  <c r="BE679" i="2"/>
  <c r="BE680" i="2"/>
  <c r="BE694" i="2"/>
  <c r="BE703" i="2"/>
  <c r="BE711" i="2"/>
  <c r="BE716" i="2"/>
  <c r="BB56" i="1"/>
  <c r="BC56" i="1"/>
  <c r="BE133" i="2"/>
  <c r="BE140" i="2"/>
  <c r="BE150" i="2"/>
  <c r="BE187" i="2"/>
  <c r="BE200" i="2"/>
  <c r="BE260" i="2"/>
  <c r="BE289" i="2"/>
  <c r="BE356" i="2"/>
  <c r="BE366" i="2"/>
  <c r="BE373" i="2"/>
  <c r="BE390" i="2"/>
  <c r="BE432" i="2"/>
  <c r="BE459" i="2"/>
  <c r="BE465" i="2"/>
  <c r="BE485" i="2"/>
  <c r="BE529" i="2"/>
  <c r="BE553" i="2"/>
  <c r="BE564" i="2"/>
  <c r="BE582" i="2"/>
  <c r="BE631" i="2"/>
  <c r="BE645" i="2"/>
  <c r="BE654" i="2"/>
  <c r="BE665" i="2"/>
  <c r="BE674" i="2"/>
  <c r="BE678" i="2"/>
  <c r="BE681" i="2"/>
  <c r="AW56" i="1"/>
  <c r="BE118" i="2"/>
  <c r="BE144" i="2"/>
  <c r="BE177" i="2"/>
  <c r="BE181" i="2"/>
  <c r="BE228" i="2"/>
  <c r="BE262" i="2"/>
  <c r="BE288" i="2"/>
  <c r="BE311" i="2"/>
  <c r="BE339" i="2"/>
  <c r="BE361" i="2"/>
  <c r="BE384" i="2"/>
  <c r="BE422" i="2"/>
  <c r="BE439" i="2"/>
  <c r="BE451" i="2"/>
  <c r="BE455" i="2"/>
  <c r="BE495" i="2"/>
  <c r="BE575" i="2"/>
  <c r="BE591" i="2"/>
  <c r="BE614" i="2"/>
  <c r="BE624" i="2"/>
  <c r="BE627" i="2"/>
  <c r="BE635" i="2"/>
  <c r="BE655" i="2"/>
  <c r="BE683" i="2"/>
  <c r="BE718" i="2"/>
  <c r="BD56" i="1"/>
  <c r="J36" i="3"/>
  <c r="AW57" i="1"/>
  <c r="F39" i="3"/>
  <c r="BD57" i="1"/>
  <c r="F37" i="5"/>
  <c r="BD59" i="1"/>
  <c r="F37" i="7"/>
  <c r="BD61" i="1"/>
  <c r="F36" i="6"/>
  <c r="BC60" i="1"/>
  <c r="J34" i="5"/>
  <c r="AW59" i="1"/>
  <c r="F35" i="7"/>
  <c r="BB61" i="1"/>
  <c r="AS54" i="1"/>
  <c r="F36" i="5"/>
  <c r="BC59" i="1"/>
  <c r="F36" i="3"/>
  <c r="BA57" i="1"/>
  <c r="F34" i="8"/>
  <c r="BA62" i="1"/>
  <c r="F34" i="5"/>
  <c r="BA59" i="1"/>
  <c r="F34" i="7"/>
  <c r="BA61" i="1"/>
  <c r="F39" i="4"/>
  <c r="BD58" i="1"/>
  <c r="J36" i="4"/>
  <c r="AW58" i="1"/>
  <c r="F36" i="7"/>
  <c r="BC61" i="1"/>
  <c r="F35" i="8"/>
  <c r="BB62" i="1"/>
  <c r="F36" i="4"/>
  <c r="BA58" i="1"/>
  <c r="J34" i="8"/>
  <c r="AW62" i="1"/>
  <c r="F37" i="6"/>
  <c r="BD60" i="1"/>
  <c r="F34" i="6"/>
  <c r="BA60" i="1"/>
  <c r="F38" i="3"/>
  <c r="BC57" i="1"/>
  <c r="F35" i="5"/>
  <c r="BB59" i="1"/>
  <c r="F37" i="4"/>
  <c r="BB58" i="1"/>
  <c r="J34" i="6"/>
  <c r="AW60" i="1"/>
  <c r="F35" i="6"/>
  <c r="BB60" i="1"/>
  <c r="J34" i="7"/>
  <c r="AW61" i="1"/>
  <c r="F38" i="4"/>
  <c r="BC58" i="1"/>
  <c r="F37" i="3"/>
  <c r="BB57" i="1"/>
  <c r="F36" i="8"/>
  <c r="BC62" i="1"/>
  <c r="F37" i="8"/>
  <c r="BD62" i="1"/>
  <c r="T184" i="3" l="1"/>
  <c r="P184" i="3"/>
  <c r="P183" i="3"/>
  <c r="R184" i="3"/>
  <c r="R131" i="3"/>
  <c r="R130" i="3"/>
  <c r="R172" i="6"/>
  <c r="P227" i="6"/>
  <c r="T98" i="4"/>
  <c r="T97" i="4"/>
  <c r="T194" i="6"/>
  <c r="P155" i="3"/>
  <c r="P130" i="3"/>
  <c r="P129" i="3"/>
  <c r="AU57" i="1"/>
  <c r="T130" i="6"/>
  <c r="P106" i="2"/>
  <c r="P105" i="2"/>
  <c r="AU56" i="1"/>
  <c r="R218" i="3"/>
  <c r="R183" i="3"/>
  <c r="R129" i="3"/>
  <c r="P131" i="6"/>
  <c r="R531" i="2"/>
  <c r="T531" i="2"/>
  <c r="BK85" i="7"/>
  <c r="J85" i="7"/>
  <c r="J60" i="7"/>
  <c r="R131" i="6"/>
  <c r="R130" i="6"/>
  <c r="P247" i="4"/>
  <c r="P98" i="4"/>
  <c r="P97" i="4"/>
  <c r="AU58" i="1"/>
  <c r="R106" i="2"/>
  <c r="R105" i="2"/>
  <c r="T227" i="6"/>
  <c r="P92" i="5"/>
  <c r="P91" i="5"/>
  <c r="AU59" i="1"/>
  <c r="R194" i="6"/>
  <c r="T218" i="3"/>
  <c r="T183" i="3"/>
  <c r="T155" i="3"/>
  <c r="T130" i="3"/>
  <c r="P262" i="6"/>
  <c r="P193" i="6"/>
  <c r="BK247" i="4"/>
  <c r="J247" i="4"/>
  <c r="J69" i="4"/>
  <c r="T106" i="2"/>
  <c r="T105" i="2"/>
  <c r="P172" i="6"/>
  <c r="R92" i="5"/>
  <c r="R91" i="5"/>
  <c r="R262" i="6"/>
  <c r="BK172" i="6"/>
  <c r="J172" i="6"/>
  <c r="J64" i="6"/>
  <c r="BK131" i="3"/>
  <c r="BK262" i="6"/>
  <c r="J262" i="6"/>
  <c r="J91" i="6"/>
  <c r="BK85" i="8"/>
  <c r="J85" i="8"/>
  <c r="J60" i="8"/>
  <c r="BK155" i="3"/>
  <c r="BK130" i="3" s="1"/>
  <c r="J130" i="3" s="1"/>
  <c r="J64" i="3" s="1"/>
  <c r="J155" i="3"/>
  <c r="J76" i="3"/>
  <c r="BK218" i="3"/>
  <c r="J218" i="3"/>
  <c r="J99" i="3"/>
  <c r="BK184" i="3"/>
  <c r="J184" i="3"/>
  <c r="J84" i="3"/>
  <c r="BK130" i="6"/>
  <c r="J130" i="6"/>
  <c r="J60" i="6"/>
  <c r="J92" i="5"/>
  <c r="J60" i="5"/>
  <c r="BK105" i="2"/>
  <c r="J105" i="2"/>
  <c r="J63" i="2"/>
  <c r="F33" i="7"/>
  <c r="AZ61" i="1"/>
  <c r="J30" i="5"/>
  <c r="AG59" i="1"/>
  <c r="BB55" i="1"/>
  <c r="AX55" i="1"/>
  <c r="BD55" i="1"/>
  <c r="BC55" i="1"/>
  <c r="AY55" i="1"/>
  <c r="J33" i="5"/>
  <c r="AV59" i="1"/>
  <c r="AT59" i="1"/>
  <c r="J35" i="4"/>
  <c r="AV58" i="1"/>
  <c r="AT58" i="1"/>
  <c r="J35" i="2"/>
  <c r="AV56" i="1"/>
  <c r="AT56" i="1"/>
  <c r="F35" i="3"/>
  <c r="AZ57" i="1"/>
  <c r="F35" i="2"/>
  <c r="AZ56" i="1"/>
  <c r="F35" i="4"/>
  <c r="AZ58" i="1"/>
  <c r="BA55" i="1"/>
  <c r="AW55" i="1"/>
  <c r="J35" i="3"/>
  <c r="AV57" i="1"/>
  <c r="AT57" i="1"/>
  <c r="F33" i="5"/>
  <c r="AZ59" i="1"/>
  <c r="F33" i="8"/>
  <c r="AZ62" i="1"/>
  <c r="J33" i="7"/>
  <c r="AV61" i="1"/>
  <c r="AT61" i="1"/>
  <c r="J33" i="8"/>
  <c r="AV62" i="1"/>
  <c r="AT62" i="1"/>
  <c r="F33" i="6"/>
  <c r="AZ60" i="1"/>
  <c r="J33" i="6"/>
  <c r="AV60" i="1"/>
  <c r="AT60" i="1"/>
  <c r="BK193" i="6" l="1"/>
  <c r="J193" i="6"/>
  <c r="J73" i="6"/>
  <c r="T129" i="3"/>
  <c r="P130" i="6"/>
  <c r="P129" i="6"/>
  <c r="AU60" i="1"/>
  <c r="R193" i="6"/>
  <c r="R129" i="6"/>
  <c r="T193" i="6"/>
  <c r="T129" i="6"/>
  <c r="BK84" i="7"/>
  <c r="J84" i="7"/>
  <c r="J59" i="7"/>
  <c r="BK84" i="8"/>
  <c r="J84" i="8"/>
  <c r="BK183" i="3"/>
  <c r="J183" i="3"/>
  <c r="J83" i="3"/>
  <c r="BK98" i="4"/>
  <c r="J98" i="4"/>
  <c r="J64" i="4"/>
  <c r="J131" i="3"/>
  <c r="J65" i="3"/>
  <c r="BK129" i="6"/>
  <c r="J129" i="6"/>
  <c r="J59" i="6"/>
  <c r="AN59" i="1"/>
  <c r="J39" i="5"/>
  <c r="AU55" i="1"/>
  <c r="AU54" i="1"/>
  <c r="AZ55" i="1"/>
  <c r="AV55" i="1"/>
  <c r="AT55" i="1"/>
  <c r="J32" i="2"/>
  <c r="AG56" i="1"/>
  <c r="BC54" i="1"/>
  <c r="W32" i="1"/>
  <c r="J30" i="8"/>
  <c r="AG62" i="1"/>
  <c r="BB54" i="1"/>
  <c r="W31" i="1"/>
  <c r="BA54" i="1"/>
  <c r="W30" i="1"/>
  <c r="BD54" i="1"/>
  <c r="W33" i="1"/>
  <c r="BK129" i="3" l="1"/>
  <c r="J129" i="3"/>
  <c r="J63" i="3"/>
  <c r="J39" i="8"/>
  <c r="J59" i="8"/>
  <c r="BK97" i="4"/>
  <c r="J97" i="4"/>
  <c r="J41" i="2"/>
  <c r="AN56" i="1"/>
  <c r="AN62" i="1"/>
  <c r="J32" i="4"/>
  <c r="AG58" i="1"/>
  <c r="AN58" i="1"/>
  <c r="J30" i="6"/>
  <c r="AG60" i="1"/>
  <c r="AN60" i="1"/>
  <c r="AX54" i="1"/>
  <c r="AW54" i="1"/>
  <c r="AK30" i="1"/>
  <c r="AY54" i="1"/>
  <c r="J30" i="7"/>
  <c r="AG61" i="1"/>
  <c r="AN61" i="1"/>
  <c r="AZ54" i="1"/>
  <c r="W29" i="1"/>
  <c r="J39" i="7" l="1"/>
  <c r="J41" i="4"/>
  <c r="J63" i="4"/>
  <c r="J39" i="6"/>
  <c r="J32" i="3"/>
  <c r="AG57" i="1"/>
  <c r="AN57" i="1"/>
  <c r="AV54" i="1"/>
  <c r="AK29" i="1"/>
  <c r="J41" i="3" l="1"/>
  <c r="AT54" i="1"/>
  <c r="AG55" i="1"/>
  <c r="AN55" i="1"/>
  <c r="AG54" i="1" l="1"/>
  <c r="AK26" i="1"/>
  <c r="AK35" i="1" l="1"/>
  <c r="AN54" i="1"/>
</calcChain>
</file>

<file path=xl/sharedStrings.xml><?xml version="1.0" encoding="utf-8"?>
<sst xmlns="http://schemas.openxmlformats.org/spreadsheetml/2006/main" count="16227" uniqueCount="2321">
  <si>
    <t>Export Komplet</t>
  </si>
  <si>
    <t>VZ</t>
  </si>
  <si>
    <t>2.0</t>
  </si>
  <si>
    <t>ZAMOK</t>
  </si>
  <si>
    <t>False</t>
  </si>
  <si>
    <t>{790c851d-ecac-4282-87c9-9e3dab1d7be3}</t>
  </si>
  <si>
    <t>0,01</t>
  </si>
  <si>
    <t>21</t>
  </si>
  <si>
    <t>12</t>
  </si>
  <si>
    <t>REKAPITULACE STAVBY</t>
  </si>
  <si>
    <t>v ---  níže se nacházejí doplnkové a pomocné údaje k sestavám  --- v</t>
  </si>
  <si>
    <t>Návod na vyplnění</t>
  </si>
  <si>
    <t>0,001</t>
  </si>
  <si>
    <t>Kód:</t>
  </si>
  <si>
    <t>202502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</si>
  <si>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</si>
  <si>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</si>
  <si>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Sklad soli Třemošnice</t>
  </si>
  <si>
    <t>KSO:</t>
  </si>
  <si>
    <t/>
  </si>
  <si>
    <t>CC-CZ:</t>
  </si>
  <si>
    <t>Místo:</t>
  </si>
  <si>
    <t xml:space="preserve"> </t>
  </si>
  <si>
    <t>Datum:</t>
  </si>
  <si>
    <t>16. 1. 2025</t>
  </si>
  <si>
    <t>Zadavatel:</t>
  </si>
  <si>
    <t>IČ:</t>
  </si>
  <si>
    <t>SÚS Pardubického kraje</t>
  </si>
  <si>
    <t>DIČ:</t>
  </si>
  <si>
    <t>Účastník:</t>
  </si>
  <si>
    <t>Vyplň údaj</t>
  </si>
  <si>
    <t>Projektant:</t>
  </si>
  <si>
    <t>27492851</t>
  </si>
  <si>
    <t>APOLO CZ s.r.o.</t>
  </si>
  <si>
    <t>True</t>
  </si>
  <si>
    <t>Zpracovatel:</t>
  </si>
  <si>
    <t>Ing.Jiří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</si>
  <si>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</si>
  <si>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</si>
  <si>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</si>
  <si>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</si>
  <si>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</si>
  <si>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</si>
  <si>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</si>
  <si>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</si>
  <si>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</si>
  <si>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</si>
  <si>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</si>
  <si>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</si>
  <si>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</si>
  <si>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</si>
  <si>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</si>
  <si>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</si>
  <si>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</si>
  <si>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</si>
  <si>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</si>
  <si>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</si>
  <si>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</si>
  <si>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</si>
  <si>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</si>
  <si>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</si>
  <si>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</si>
  <si>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</si>
  <si>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</si>
  <si>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</si>
  <si>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</si>
  <si>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</si>
  <si>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</si>
  <si>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</si>
  <si>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</si>
  <si>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</si>
  <si>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</si>
  <si>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</si>
  <si>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</si>
  <si>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</si>
  <si>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</si>
  <si>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</si>
  <si>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D1-01</t>
  </si>
  <si>
    <t>Sklad soli</t>
  </si>
  <si>
    <t>STA</t>
  </si>
  <si>
    <t>1</t>
  </si>
  <si>
    <t>{7ea0cc23-9e0f-44b8-8b73-e0d92c1c43f1}</t>
  </si>
  <si>
    <t>2</t>
  </si>
  <si>
    <t>/</t>
  </si>
  <si>
    <t>Architektonicko-stavební a konstrukční část</t>
  </si>
  <si>
    <t>Soupis</t>
  </si>
  <si>
    <t>{80a54322-f17e-4a24-938d-7a3d6dc397e5}</t>
  </si>
  <si>
    <t>2,3</t>
  </si>
  <si>
    <t>Elektroinstalace a bleskosvod</t>
  </si>
  <si>
    <t>{d8b0f49a-a01a-41e2-9480-62bd1bce6224}</t>
  </si>
  <si>
    <t>4</t>
  </si>
  <si>
    <t>Zpevněné plochy, ozelenění a náhradní výsadba</t>
  </si>
  <si>
    <t>{1ae75530-1da2-47fb-9995-d481741d9516}</t>
  </si>
  <si>
    <t>D1-02</t>
  </si>
  <si>
    <t>Venkovní rozvody kanalizace a vody</t>
  </si>
  <si>
    <t>{60fee3a4-ca6b-4cc5-86b7-93a6be71968d}</t>
  </si>
  <si>
    <t>D1-03</t>
  </si>
  <si>
    <t>Venkovní rozvody NN</t>
  </si>
  <si>
    <t>{90b1cd1c-3dac-45fd-857b-5e0b2d810558}</t>
  </si>
  <si>
    <t>D1-04</t>
  </si>
  <si>
    <t>Demolice stávajících objektů</t>
  </si>
  <si>
    <t>{d9f0b6ac-ac7f-4e60-b6ff-bfb1ad5a52f9}</t>
  </si>
  <si>
    <t>99</t>
  </si>
  <si>
    <t>VRN</t>
  </si>
  <si>
    <t>{a9a9fca0-9da4-4608-9859-ba34d32982f9}</t>
  </si>
  <si>
    <t>odk</t>
  </si>
  <si>
    <t>odkopávky pro HTU</t>
  </si>
  <si>
    <t>m3</t>
  </si>
  <si>
    <t>550,952</t>
  </si>
  <si>
    <t>hiv</t>
  </si>
  <si>
    <t>hi vodorovná</t>
  </si>
  <si>
    <t>m2</t>
  </si>
  <si>
    <t>264,608</t>
  </si>
  <si>
    <t>KRYCÍ LIST SOUPISU PRACÍ</t>
  </si>
  <si>
    <t>his</t>
  </si>
  <si>
    <t>hi svislá</t>
  </si>
  <si>
    <t>15,426</t>
  </si>
  <si>
    <t>zzv</t>
  </si>
  <si>
    <t>zpětný zásyp výkopkem</t>
  </si>
  <si>
    <t>87,97</t>
  </si>
  <si>
    <t>Objekt:</t>
  </si>
  <si>
    <t>D1-01 - Sklad soli</t>
  </si>
  <si>
    <t>Soupis:</t>
  </si>
  <si>
    <t>1 - Architektonicko-stavební a konstrukční část</t>
  </si>
  <si>
    <t>REKAPITULACE ČLENĚNÍ SOUPISU PRACÍ</t>
  </si>
  <si>
    <t>Kód dílu - Popis</t>
  </si>
  <si>
    <t>Cena celkem [CZK]</t>
  </si>
  <si>
    <t>-1</t>
  </si>
  <si>
    <t>HSV - Práce a dodávky HSV</t>
  </si>
  <si>
    <t xml:space="preserve">    11 - Přípravné a přidružené zemní práce</t>
  </si>
  <si>
    <t xml:space="preserve">    1htu - Zhotovení pláně HTU na -1,0</t>
  </si>
  <si>
    <t xml:space="preserve">    1ktu - Zemní práce pro KTU</t>
  </si>
  <si>
    <t xml:space="preserve">    2 - Zakládání</t>
  </si>
  <si>
    <t xml:space="preserve">    23 - Zakládání - piloty</t>
  </si>
  <si>
    <t xml:space="preserve">    3ps - Prefa skelet</t>
  </si>
  <si>
    <t xml:space="preserve">    31ops - Opěrné stěny prefa</t>
  </si>
  <si>
    <t xml:space="preserve">    31os - Opěrná stěna ze ztracenka (zemní práce jsou v díle zemních prací HTU a KTU) </t>
  </si>
  <si>
    <t xml:space="preserve">    63kvp - Konstrukční vrstvy podlahy</t>
  </si>
  <si>
    <t xml:space="preserve">    94 - Lešení a stavební výtahy</t>
  </si>
  <si>
    <t xml:space="preserve">    95 - Různé dokončovací konstrukce a práce pozemních staveb</t>
  </si>
  <si>
    <t xml:space="preserve">    998 - Přesun hmot</t>
  </si>
  <si>
    <t>PSV - Práce a dodávky PSV</t>
  </si>
  <si>
    <t xml:space="preserve">    711 - Izolace proti vodě, vlhkosti a plynům</t>
  </si>
  <si>
    <t xml:space="preserve">    764 - Konstrukce klempířské</t>
  </si>
  <si>
    <t xml:space="preserve">    767 - Konstrukce zámečnické</t>
  </si>
  <si>
    <t xml:space="preserve">    783 - Dokončovací práce - nátěry</t>
  </si>
  <si>
    <t>M - Práce a dodávky M</t>
  </si>
  <si>
    <t xml:space="preserve">    43-M - Montáž ocelových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</si>
  <si>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</si>
  <si>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</si>
  <si>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</si>
  <si>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</si>
  <si>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</si>
  <si>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</si>
  <si>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</si>
  <si>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</si>
  <si>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</si>
  <si>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</si>
  <si>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</si>
  <si>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</si>
  <si>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</si>
  <si>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</si>
  <si>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</si>
  <si>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</si>
  <si>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11</t>
  </si>
  <si>
    <t>Přípravné a přidružené zemní práce</t>
  </si>
  <si>
    <t>K</t>
  </si>
  <si>
    <t>111251101</t>
  </si>
  <si>
    <t>Odstranění křovin a stromů s odstraněním kořenů strojně průměru kmene do 100 mm v rovině nebo ve svahu sklonu terénu do 1:5, při celkové ploše do 100 m2</t>
  </si>
  <si>
    <t>CS ÚRS 2025 01</t>
  </si>
  <si>
    <t>463246671</t>
  </si>
  <si>
    <t>Online PSC</t>
  </si>
  <si>
    <t>https://podminky.urs.cz/item/CS_URS_2025_01/111251101</t>
  </si>
  <si>
    <t>P</t>
  </si>
  <si>
    <t>Poznámka k položce:_x000D_
Před zahájením odstraňování stavby budou odstraněny náletové dřeviny v pruhu podél severozápadní stěny objektu a v místě nového založení stavby._x000D_
V ceně jsou započteny i náklady na případné nutné odklizení křovin a stromů na hromady na vzdálenost do 50 m, nebo naložení na dopravní prostředek.</t>
  </si>
  <si>
    <t>VV</t>
  </si>
  <si>
    <t xml:space="preserve">dle STZ a prohlídky </t>
  </si>
  <si>
    <t>10*5,0</t>
  </si>
  <si>
    <t>111ln</t>
  </si>
  <si>
    <t>Likvidace odtraněných náletových křovin dle uvážení zhotovitele (spálení, odvoz, atd.)</t>
  </si>
  <si>
    <t>-320584700</t>
  </si>
  <si>
    <t>3</t>
  </si>
  <si>
    <t>112101101</t>
  </si>
  <si>
    <t>Odstranění stromů s odřezáním kmene a s odvětvením listnatých, průměru kmene přes 100 do 300 mm</t>
  </si>
  <si>
    <t>kus</t>
  </si>
  <si>
    <t>-1547150271</t>
  </si>
  <si>
    <t>https://podminky.urs.cz/item/CS_URS_2025_01/112101101</t>
  </si>
  <si>
    <t>STZ</t>
  </si>
  <si>
    <t>"dub"1</t>
  </si>
  <si>
    <t>112101121</t>
  </si>
  <si>
    <t>Odstranění stromů s odřezáním kmene a s odvětvením jehličnatých bez odkornění, průměru kmene přes 100 do 300 mm</t>
  </si>
  <si>
    <t>1511179402</t>
  </si>
  <si>
    <t>https://podminky.urs.cz/item/CS_URS_2025_01/112101121</t>
  </si>
  <si>
    <t>"smrk a zakrs.borovice"1+1</t>
  </si>
  <si>
    <t>5</t>
  </si>
  <si>
    <t>112251101</t>
  </si>
  <si>
    <t>Odstranění pařezů strojně s jejich vykopáním nebo vytrháním průměru přes 100 do 300 mm</t>
  </si>
  <si>
    <t>1962553037</t>
  </si>
  <si>
    <t>https://podminky.urs.cz/item/CS_URS_2025_01/112251101</t>
  </si>
  <si>
    <t>6</t>
  </si>
  <si>
    <t>112likv</t>
  </si>
  <si>
    <t>Likvidace pokácených kmenů stromů vč.větví a pařezů dle uvážení zhotovitele (spálení, odvoz, odprodej, atd.)</t>
  </si>
  <si>
    <t>-744513635</t>
  </si>
  <si>
    <t>1htu</t>
  </si>
  <si>
    <t>Zhotovení pláně HTU na -1,0</t>
  </si>
  <si>
    <t>7</t>
  </si>
  <si>
    <t>981513114</t>
  </si>
  <si>
    <t>Demolice konstrukcí objektů těžkými mechanizačními prostředky konstrukcí ze železobetonu</t>
  </si>
  <si>
    <t>43172534</t>
  </si>
  <si>
    <t>https://podminky.urs.cz/item/CS_URS_2025_01/981513114</t>
  </si>
  <si>
    <t>C02</t>
  </si>
  <si>
    <t>"stávající opěrka vč.základu - prům.v.cca 1,1m+0,6m"1,7*0,3*9,0</t>
  </si>
  <si>
    <t>"bet.plocha u opěrky - prům.tl.odhad 0,25m"0,25*(3,524*7,7+1,8*1,405)</t>
  </si>
  <si>
    <t>"beton.základ ocelového oplocení u opěrky (odhadnuto do 5,0m3)"5,0</t>
  </si>
  <si>
    <t>Součet</t>
  </si>
  <si>
    <t>8</t>
  </si>
  <si>
    <t>997006512</t>
  </si>
  <si>
    <t>Vodorovná doprava suti na skládku s naložením na dopravní prostředek a složením přes 100 m do 1 km</t>
  </si>
  <si>
    <t>t</t>
  </si>
  <si>
    <t>38411844</t>
  </si>
  <si>
    <t>https://podminky.urs.cz/item/CS_URS_2025_01/997006512</t>
  </si>
  <si>
    <t>9</t>
  </si>
  <si>
    <t>997006519</t>
  </si>
  <si>
    <t>Vodorovná doprava suti na skládku Příplatek k ceně -6512 za každý další i započatý 1 km</t>
  </si>
  <si>
    <t>31091741</t>
  </si>
  <si>
    <t>https://podminky.urs.cz/item/CS_URS_2025_01/997006519</t>
  </si>
  <si>
    <t>40,984*14 'Přepočtené koeficientem množství</t>
  </si>
  <si>
    <t>10</t>
  </si>
  <si>
    <t>997013862</t>
  </si>
  <si>
    <t>Poplatek za uložení stavebního odpadu na recyklační skládce (skládkovné) z armovaného betonu zatříděného do Katalogu odpadů pod kódem 17 01 01</t>
  </si>
  <si>
    <t>-1638528770</t>
  </si>
  <si>
    <t>https://podminky.urs.cz/item/CS_URS_2025_01/997013862</t>
  </si>
  <si>
    <t>113106123</t>
  </si>
  <si>
    <t>Rozebrání dlažeb komunikací pro pěší s přemístěním hmot na skládku na vzdálenost do 3 m nebo s naložením na dopravní prostředek s ložem z kameniva nebo živice a s jakoukoliv výplní spár ručně ze zámkové dlažby</t>
  </si>
  <si>
    <t>1582336327</t>
  </si>
  <si>
    <t>https://podminky.urs.cz/item/CS_URS_2025_01/113106123</t>
  </si>
  <si>
    <t>"zámkovka u PHM - prům.š.1,3 dl.3,5m"1,3*3,5</t>
  </si>
  <si>
    <t>113204111</t>
  </si>
  <si>
    <t>Vytrhání obrub s vybouráním lože, s přemístěním hmot na skládku na vzdálenost do 3 m nebo s naložením na dopravní prostředek záhonových</t>
  </si>
  <si>
    <t>m</t>
  </si>
  <si>
    <t>932884859</t>
  </si>
  <si>
    <t>https://podminky.urs.cz/item/CS_URS_2025_01/113204111</t>
  </si>
  <si>
    <t>"zámkovka u PHM"2,0+2,5</t>
  </si>
  <si>
    <t>13</t>
  </si>
  <si>
    <t>997221561</t>
  </si>
  <si>
    <t>Vodorovná doprava suti bez naložení, ale se složením a s hrubým urovnáním z kusových materiálů, na vzdálenost do 1 km</t>
  </si>
  <si>
    <t>170514927</t>
  </si>
  <si>
    <t>https://podminky.urs.cz/item/CS_URS_2025_01/997221561</t>
  </si>
  <si>
    <t>14</t>
  </si>
  <si>
    <t>997221569</t>
  </si>
  <si>
    <t>Vodorovná doprava suti bez naložení, ale se složením a s hrubým urovnáním Příplatek k ceně za každý další započatý 1 km přes 1 km</t>
  </si>
  <si>
    <t>1940366514</t>
  </si>
  <si>
    <t>https://podminky.urs.cz/item/CS_URS_2025_01/997221569</t>
  </si>
  <si>
    <t>1,363*14 'Přepočtené koeficientem množství</t>
  </si>
  <si>
    <t>15</t>
  </si>
  <si>
    <t>997221861</t>
  </si>
  <si>
    <t>Poplatek za uložení stavebního odpadu na recyklační skládce (skládkovné) z prostého betonu zatříděného do Katalogu odpadů pod kódem 17 01 01</t>
  </si>
  <si>
    <t>-1776598377</t>
  </si>
  <si>
    <t>https://podminky.urs.cz/item/CS_URS_2025_01/997221861</t>
  </si>
  <si>
    <t>16</t>
  </si>
  <si>
    <t>122251105</t>
  </si>
  <si>
    <t>Odkopávky a prokopávky nezapažené strojně v hornině třídy těžitelnosti I skupiny 3 přes 500 do 1 000 m3</t>
  </si>
  <si>
    <t>-230282213</t>
  </si>
  <si>
    <t>https://podminky.urs.cz/item/CS_URS_2025_01/122251105</t>
  </si>
  <si>
    <t>rozpočet uvažuje s odkopávkou, pokud zhotovitel bude hloubit jako jámu, tak to zohlední v této ceně</t>
  </si>
  <si>
    <t>část výkopku (např.ŠP násyp pod podlahou demolov.skladu) bude ponechána na deponii stavby pro pozdější využití do násypů a zásypů</t>
  </si>
  <si>
    <t>rozpočet uvažuje s prům.tř.těž.3</t>
  </si>
  <si>
    <t>odstranění stávaj.asf.zpev.ploch je obsaženo v rozpočtu zpev.ploch</t>
  </si>
  <si>
    <t>objem vybouraných základů demolov.skladu není odečten - minimální rezerva na terénní nerovnosti a rozšíření výkopu u nové opěrné stěny</t>
  </si>
  <si>
    <t>C02,102,104</t>
  </si>
  <si>
    <t>rozpočet uvažuje s prům.š.rozšíření vč.svahování cca 1,5m od vnějšího obvodu nového skladu</t>
  </si>
  <si>
    <t>"pod demolov.objektem od cca -0,35 po -1,0, cca 20% plochy HTU"(1,0-0,35)*((12,1+1,5*2)*(24,9+1,5*2)*0,2)</t>
  </si>
  <si>
    <t>"v ploše býval.asf.parkoviště a asf.plochy od prům.cca -0,2 (po odstraněném asfaltu), cca 25% plochy HTU"(1,0-0,2)*((12,1+1,5*2)*(24,9+1,5*2)*0,25)</t>
  </si>
  <si>
    <t>"pod bet.plochou u opěrky od prům.cca +0,25 (po odstraněném betonu), cca 5% plochy HTU"(1,0+0,25)*((12,1+1,5*2)*(24,9+1,5*2)*0,05)</t>
  </si>
  <si>
    <t>"zeleň a část kufru po asfaltu u bet.plochy u opěrky, od prům.cca +0,25, cca 25% plochy HTU"(1,0+0,25)*((12,1+1,5*2)*(24,9+1,5*2)*0,25)</t>
  </si>
  <si>
    <t>"zarostlá vyvýšená navážka s vlečkou, od prům.cca +1,3, cca 25% plochy HTU"(1,0+1,3)*((12,1+1,5*2)*(24,9+1,5*2)*0,25)</t>
  </si>
  <si>
    <t>Mezisoučet</t>
  </si>
  <si>
    <t>"předběžně zhotovení sjezdu na pláň HTU (uvažováno v místě po demolov.skladu"(1,0-0,35)*6,0*6,0/2</t>
  </si>
  <si>
    <t>17</t>
  </si>
  <si>
    <t>162251102</t>
  </si>
  <si>
    <t>Vodorovné přemístění výkopku nebo sypaniny po suchu na obvyklém dopravním prostředku, bez naložení výkopku, avšak se složením bez rozhrnutí z horniny třídy těžitelnosti I skupiny 1 až 3 na vzdálenost přes 20 do 50 m</t>
  </si>
  <si>
    <t>660643976</t>
  </si>
  <si>
    <t>https://podminky.urs.cz/item/CS_URS_2025_01/162251102</t>
  </si>
  <si>
    <t>rozpočet uvažuje, že cca 20% výkopku bude ponecháno na staveništi na dočasné deponii pro pozdější použití do nenáročných zásypů</t>
  </si>
  <si>
    <t>odk*0,2</t>
  </si>
  <si>
    <t>18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</si>
  <si>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</si>
  <si>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</si>
  <si>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89607811</t>
  </si>
  <si>
    <t>https://podminky.urs.cz/item/CS_URS_2025_01/162751117</t>
  </si>
  <si>
    <t>rozpočet uvažuje, že cca 80% výkopku se odveze ihned na skládku</t>
  </si>
  <si>
    <t>odk*0,8</t>
  </si>
  <si>
    <t>19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</si>
  <si>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</si>
  <si>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</si>
  <si>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554527449</t>
  </si>
  <si>
    <t>https://podminky.urs.cz/item/CS_URS_2025_01/162751119</t>
  </si>
  <si>
    <t>440,762*5 'Přepočtené koeficientem množství</t>
  </si>
  <si>
    <t>20</t>
  </si>
  <si>
    <t>171201231</t>
  </si>
  <si>
    <t>Poplatek za uložení stavebního odpadu na recyklační skládce (skládkovné) zeminy a kamení zatříděného do Katalogu odpadů pod kódem 17 05 04</t>
  </si>
  <si>
    <t>934618667</t>
  </si>
  <si>
    <t>https://podminky.urs.cz/item/CS_URS_2025_01/171201231</t>
  </si>
  <si>
    <t>440,762*1,8 'Přepočtené koeficientem množství</t>
  </si>
  <si>
    <t>181951112</t>
  </si>
  <si>
    <t>Úprava pláně vyrovnáním výškových rozdílů strojně v hornině třídy těžitelnosti I, skupiny 1 až 3 se zhutněním</t>
  </si>
  <si>
    <t>1988754634</t>
  </si>
  <si>
    <t>https://podminky.urs.cz/item/CS_URS_2025_01/181951112</t>
  </si>
  <si>
    <t>pláň na -1,0</t>
  </si>
  <si>
    <t>"pod demolov.objektem od cca -0,35 po -1,0, cca 20% plochy HTU"((12,1+1,5*2)*(24,9+1,5*2)*0,2)</t>
  </si>
  <si>
    <t>"v ploše býval.asf.parkoviště a asf.plochy od prům.cca -0,2 (po odstraněném asfaltu), cca 25% plochy HTU"((12,1+1,5*2)*(24,9+1,5*2)*0,25)</t>
  </si>
  <si>
    <t>"pod bet.plochou u opěrky od prům.cca +0,25 (po odstraněném betonu), cca 5% plochy HTU"((12,1+1,5*2)*(24,9+1,5*2)*0,05)</t>
  </si>
  <si>
    <t>"zeleň a část kufru po asfaltu u bet.plochy u opěrky, od prům.cca +0,25, cca 25% plochy HTU"((12,1+1,5*2)*(24,9+1,5*2)*0,25)</t>
  </si>
  <si>
    <t>"zarostlá vyvýšená navážka s vlečkou, od prům.cca +1,3, cca 25% plochy HTU"((12,1+1,5*2)*(24,9+1,5*2)*0,25)</t>
  </si>
  <si>
    <t>1ktu</t>
  </si>
  <si>
    <t>Zemní práce pro KTU</t>
  </si>
  <si>
    <t>22</t>
  </si>
  <si>
    <t>174151101</t>
  </si>
  <si>
    <t>Zásyp sypaninou z jakékoliv horniny strojně s uložením výkopku ve vrstvách se zhutněním jam, šachet, rýh nebo kolem objektů v těchto vykopávkách</t>
  </si>
  <si>
    <t>1177079969</t>
  </si>
  <si>
    <t>https://podminky.urs.cz/item/CS_URS_2025_01/174151101</t>
  </si>
  <si>
    <t>venkovní zásypy kolem nového objektu skladu soli</t>
  </si>
  <si>
    <t>od úrovně -0,8 (pilotovací pláň) po úroveň KTU poníženou o:</t>
  </si>
  <si>
    <t>570mm u nových asfalt.ploch</t>
  </si>
  <si>
    <t>250mm u nové zámkovky</t>
  </si>
  <si>
    <t>150mm u nového ozelenění</t>
  </si>
  <si>
    <t>paty grefy T,L vč.podklaďáku nejsou odečteny - minimální rezerva na různé šířky svahování dle hloubky výkopu</t>
  </si>
  <si>
    <t xml:space="preserve"> a zemařinu kolem nové opěrné stěny a opraveného základu</t>
  </si>
  <si>
    <t>asfaltové plochy</t>
  </si>
  <si>
    <t>"F1-F4 po prům.-0,045 (ktu prům. cca +0,525 (+0,65 až +0,4))"(0,8-0,045)*(1,5+0,1)*(12,1-0,3+1,5)</t>
  </si>
  <si>
    <t>"parkoviště C4-F4, po prům.-0,295 (ktu prům. cca +0,275 (+0,4 až +0,15))"(0,8-0,295)*(1,5+0,3)*14,8</t>
  </si>
  <si>
    <t>"A1-A4 po prům.-0,57 (ktu prům. cca +-0,0)"(0,8-0,57)*((1,5+0,1)*(12,1+1,5*2)-0,8*1,5/2)</t>
  </si>
  <si>
    <t>"A1-D1 po prům.+0,38 (ktu prům. cca +0,95 (+0,1 až +1,8))"(0,8+0,38)*(1,5-1,0)*15,713</t>
  </si>
  <si>
    <t>nová zámkovka</t>
  </si>
  <si>
    <t>"A1-D1 po prům.+0,7 (ktu prům. cca +0,95 (+0,1 až +1,8))"(0,8+0,7)*(1,0+0,3)*15,713</t>
  </si>
  <si>
    <t>"B4 po -0,2 (ktu cca +0,05)"(0,8-0,2)*(1,5+0,3)*1,0</t>
  </si>
  <si>
    <t>ozelenění</t>
  </si>
  <si>
    <t>"D1-F1 po prům.+1,4 (ktu prům. cca +1,55 (+1,8 až +1,3))"(0,8+1,4)*(1,5+0,3)*(9,187+1,5)</t>
  </si>
  <si>
    <t>"A4-B4 po -0,025 (ktu prům.cca +0,125(+0,1 až +0,15))"(0,8-0,025)*((1,5+0,3)*3,4+0,8*1,5/2)</t>
  </si>
  <si>
    <t>"B4-C4 po +0,05 (ktu prům.cca +0,2(+0,15 až +0,25))"(0,8+0,05)*(1,5+0,3)*5,7</t>
  </si>
  <si>
    <t>"předběžně zhotovení sjezdu na pláň HTU (uvažováno v místě po demolov.skladu) - od -1,0 po -0,32 (KTU na cca +0,25)"(1,0-0,32)*6,0*6,0/2</t>
  </si>
  <si>
    <t>23</t>
  </si>
  <si>
    <t>M</t>
  </si>
  <si>
    <t>58344171</t>
  </si>
  <si>
    <t>štěrkodrť frakce 0/32</t>
  </si>
  <si>
    <t>-1888475635</t>
  </si>
  <si>
    <t>Poznámka k položce:_x000D_
tonáž se nezapočítává do přesunu hmot (uvažován přímý výsyp nebo přesun do prostoru technolog.manipulace), případný přesun hmot započítejte do ceny</t>
  </si>
  <si>
    <t>ŠD pod pojížděné plochy</t>
  </si>
  <si>
    <t>56,449*2 'Přepočtené koeficientem množství</t>
  </si>
  <si>
    <t>24</t>
  </si>
  <si>
    <t>167151111</t>
  </si>
  <si>
    <t>Nakládání, skládání a překládání neulehlého výkopku nebo sypaniny strojně nakládání, množství přes 100 m3, z hornin třídy těžitelnosti I, skupiny 1 až 3</t>
  </si>
  <si>
    <t>-943713679</t>
  </si>
  <si>
    <t>https://podminky.urs.cz/item/CS_URS_2025_01/167151111</t>
  </si>
  <si>
    <t>25</t>
  </si>
  <si>
    <t>2051405654</t>
  </si>
  <si>
    <t>dovoz do zásypů mimo pojížděné plochy</t>
  </si>
  <si>
    <t>26</t>
  </si>
  <si>
    <t>-1583690106</t>
  </si>
  <si>
    <t>27</t>
  </si>
  <si>
    <t>831978150</t>
  </si>
  <si>
    <t>odvoz zbylého výkopku z deponie na skládku</t>
  </si>
  <si>
    <t>"množství ponechaného výkopku na stav.deponii"odk*0,2</t>
  </si>
  <si>
    <t>"odpočet - zpětně použitý výkopek"-zzv</t>
  </si>
  <si>
    <t>28</t>
  </si>
  <si>
    <t>-1721476243</t>
  </si>
  <si>
    <t>22,22*5 'Přepočtené koeficientem množství</t>
  </si>
  <si>
    <t>29</t>
  </si>
  <si>
    <t>-2091267638</t>
  </si>
  <si>
    <t>22,22*1,8 'Přepočtené koeficientem množství</t>
  </si>
  <si>
    <t>Zakládání</t>
  </si>
  <si>
    <t>30</t>
  </si>
  <si>
    <t>27opr</t>
  </si>
  <si>
    <t>Oprava beton.základu ocelového oplocení u nové opěrky - kompl.d,m vč.bednění, natrnování napojení a předběžně vyztužení do 50kg/m3 atd.dle zvyklostí a zkušeností zhotovitele</t>
  </si>
  <si>
    <t>1695233540</t>
  </si>
  <si>
    <t>Poznámka k položce:_x000D_
odstranění původního a zemní práce jsou obsaženy v rámci prací položek pro HTU a KTU</t>
  </si>
  <si>
    <t>31</t>
  </si>
  <si>
    <t>27zrčs</t>
  </si>
  <si>
    <t>Nový základ pro rozvaděč čerpací stanice (cca 0,5m3) - kompl.d,m vč.zemních prací a bednění dle potřeby</t>
  </si>
  <si>
    <t>1218209451</t>
  </si>
  <si>
    <t>Zakládání - piloty</t>
  </si>
  <si>
    <t>32</t>
  </si>
  <si>
    <t>171151112</t>
  </si>
  <si>
    <t>Uložení sypanin do násypů strojně s rozprostřením sypaniny ve vrstvách a s hrubým urovnáním zhutněných z hornin nesoudržných kamenitých</t>
  </si>
  <si>
    <t>1189794201</t>
  </si>
  <si>
    <t>https://podminky.urs.cz/item/CS_URS_2025_01/171151112</t>
  </si>
  <si>
    <t>zhutovení pilotovací pláně od -1,0 po -0,8</t>
  </si>
  <si>
    <t>"od HTU -1,0 po -0,8"(1,0-0,8)*(12,1+1,5*2)*(24,9+1,5*2)</t>
  </si>
  <si>
    <t>33</t>
  </si>
  <si>
    <t>874488680</t>
  </si>
  <si>
    <t>84,258*2 'Přepočtené koeficientem množství</t>
  </si>
  <si>
    <t>34</t>
  </si>
  <si>
    <t>23dvs</t>
  </si>
  <si>
    <t>Dovoz vrtné soupravy</t>
  </si>
  <si>
    <t>kpl</t>
  </si>
  <si>
    <t>469651352</t>
  </si>
  <si>
    <t>35</t>
  </si>
  <si>
    <t>226214113</t>
  </si>
  <si>
    <t>Velkoprofilové vrty náběrovým vrtáním svislé zapažené ocelovými pažnicemi průměru přes 1250 do 1500 mm, v hl od 0 do 5 m v hornině tř. III</t>
  </si>
  <si>
    <t>152529448</t>
  </si>
  <si>
    <t>https://podminky.urs.cz/item/CS_URS_2025_01/226214113</t>
  </si>
  <si>
    <t>vrt pro hlavici z úrovně -0,8</t>
  </si>
  <si>
    <t>čv221</t>
  </si>
  <si>
    <t>"po -2,3"(2,3-0,8)*16</t>
  </si>
  <si>
    <t>36</t>
  </si>
  <si>
    <t>226212213</t>
  </si>
  <si>
    <t>Velkoprofilové vrty náběrovým vrtáním svislé zapažené ocelovými pažnicemi průměru přes 550 do 650 mm, v hl od 0 do 10 m v hornině tř. III</t>
  </si>
  <si>
    <t>-36272861</t>
  </si>
  <si>
    <t>https://podminky.urs.cz/item/CS_URS_2025_01/226212213</t>
  </si>
  <si>
    <t>"od -2,3"6,0*16</t>
  </si>
  <si>
    <t>37</t>
  </si>
  <si>
    <t>167151101</t>
  </si>
  <si>
    <t>Nakládání, skládání a překládání neulehlého výkopku nebo sypaniny strojně nakládání, množství do 100 m3, z horniny třídy těžitelnosti I, skupiny 1 až 3</t>
  </si>
  <si>
    <t>1840062103</t>
  </si>
  <si>
    <t>https://podminky.urs.cz/item/CS_URS_2025_01/167151101</t>
  </si>
  <si>
    <t>naložení vývrtku k odvozu na skládku pokud vrtná souprava neumožní naložení přímo při vrtání</t>
  </si>
  <si>
    <t>"po -2,3"(2,3-0,8)*16*3,14*0,7*0,7</t>
  </si>
  <si>
    <t>"piloty od -2,3"(6,0*16)*3,14*0,3*0,3</t>
  </si>
  <si>
    <t>38</t>
  </si>
  <si>
    <t>-1539500476</t>
  </si>
  <si>
    <t>39</t>
  </si>
  <si>
    <t>1446041146</t>
  </si>
  <si>
    <t>64,056*5 'Přepočtené koeficientem množství</t>
  </si>
  <si>
    <t>40</t>
  </si>
  <si>
    <t>1651726235</t>
  </si>
  <si>
    <t>64,056*1,8 'Přepočtené koeficientem množství</t>
  </si>
  <si>
    <t>41</t>
  </si>
  <si>
    <t>231212112</t>
  </si>
  <si>
    <t>Zřízení výplně pilot zapažených s vytažením pažnic z vrtu svislých z betonu železového, v hl od 0 do 10 m, při průměru piloty přes 450 do 650 mm</t>
  </si>
  <si>
    <t>-1042338748</t>
  </si>
  <si>
    <t>https://podminky.urs.cz/item/CS_URS_2025_01/231212112</t>
  </si>
  <si>
    <t>6,0*16</t>
  </si>
  <si>
    <t>42</t>
  </si>
  <si>
    <t>231212114</t>
  </si>
  <si>
    <t>Zřízení výplně pilot zapažených s vytažením pažnic z vrtu svislých z betonu železového, v hl od 0 do 10 m, při průměru piloty přes 1250 do 1500 mm</t>
  </si>
  <si>
    <t>-1373427059</t>
  </si>
  <si>
    <t>https://podminky.urs.cz/item/CS_URS_2025_01/231212114</t>
  </si>
  <si>
    <t>zhotovení hlavice na pilotu</t>
  </si>
  <si>
    <t>"od -2,3 po -0,8"(2,3-0,8)*16</t>
  </si>
  <si>
    <t>43</t>
  </si>
  <si>
    <t>58932908</t>
  </si>
  <si>
    <t>beton C 20/25 X0,XC1-2 kamenivo frakce 0/8</t>
  </si>
  <si>
    <t>379022828</t>
  </si>
  <si>
    <t>Poznámka k položce:_x000D_
frakci kameniva upřesní statik_x000D_
Rozpočet uvažuje, že je výplň dodávána přímo na místo zabudování nebo do prostoru technologické manipulace, její hmotnost se tedy nezapočítává do přesunu hmot. V opačném případě započítá zhotovitel přesun hmot do ceny této položky.</t>
  </si>
  <si>
    <t>"piloty - 10% ztratné"3,14*0,3*0,3*6,0*16*1,1</t>
  </si>
  <si>
    <t>44</t>
  </si>
  <si>
    <t>58933730</t>
  </si>
  <si>
    <t>beton C 35/45 XC3-4,XD1-3,XA1-3,XF1 kamenivo frakce 0/22</t>
  </si>
  <si>
    <t>-456455116</t>
  </si>
  <si>
    <t>hlavice - 5% ztratné</t>
  </si>
  <si>
    <t>"od -2,3 po -0,8"3,14*0,7*0,7*(2,3-0,8)*16*1,05</t>
  </si>
  <si>
    <t>"odpočet kalichu"-0,65*0,55*1,0*16</t>
  </si>
  <si>
    <t>45</t>
  </si>
  <si>
    <t>231611114</t>
  </si>
  <si>
    <t>Výztuž pilot betonovaných do země z oceli 10 505 (R)</t>
  </si>
  <si>
    <t>-398443449</t>
  </si>
  <si>
    <t>https://podminky.urs.cz/item/CS_URS_2025_01/231611114</t>
  </si>
  <si>
    <t>Poznámka k položce:_x000D_
Výztuž pilot předběžně uvažována cca 115 kg/m3, bude upřesněna v průběhu výstavby dle statického výpočtu zhotovitele a odsouhlasena TDI.</t>
  </si>
  <si>
    <t>62,896*0,115 'Přepočtené koeficientem množství</t>
  </si>
  <si>
    <t>46</t>
  </si>
  <si>
    <t>23bedkal</t>
  </si>
  <si>
    <t>Bednění kalichu - zřízení, opotřebení a odstranění dle zvyklostí a zkušeností zhotovitele</t>
  </si>
  <si>
    <t>1924143850</t>
  </si>
  <si>
    <t>(1,0*(0,55*2+0,65*2)+0,5*0,6)*16</t>
  </si>
  <si>
    <t>3ps</t>
  </si>
  <si>
    <t>Prefa skelet</t>
  </si>
  <si>
    <t>47</t>
  </si>
  <si>
    <t>331123903</t>
  </si>
  <si>
    <t>Montáž sloupů ze železobetonu osazených do dutiny patky, v budovách výšky do 18 m, hmotnosti přes 3 do 5 t</t>
  </si>
  <si>
    <t>-209715381</t>
  </si>
  <si>
    <t>https://podminky.urs.cz/item/CS_URS_2025_01/331123903</t>
  </si>
  <si>
    <t>cena za kompletní mtž dle zvyklostí zhotovitele (zálivka kalichu samostatně)</t>
  </si>
  <si>
    <t>čv222</t>
  </si>
  <si>
    <t>"S2"4</t>
  </si>
  <si>
    <t>48</t>
  </si>
  <si>
    <t>331123904</t>
  </si>
  <si>
    <t>Montáž sloupů ze železobetonu osazených do dutiny patky, v budovách výšky do 18 m, hmotnosti přes 5 do 7 t</t>
  </si>
  <si>
    <t>1301566626</t>
  </si>
  <si>
    <t>https://podminky.urs.cz/item/CS_URS_2025_01/331123904</t>
  </si>
  <si>
    <t>"S1"12</t>
  </si>
  <si>
    <t>49</t>
  </si>
  <si>
    <t>389381001</t>
  </si>
  <si>
    <t>Dobetonování prefabrikovaných konstrukcí</t>
  </si>
  <si>
    <t>1933655701</t>
  </si>
  <si>
    <t>https://podminky.urs.cz/item/CS_URS_2025_01/389381001</t>
  </si>
  <si>
    <t>C35/45 XC2,XD2,XA3</t>
  </si>
  <si>
    <t>"kalich pro S2"(0,55*0,65*1,0-0,3*0,5*1,0)*4</t>
  </si>
  <si>
    <t>"kalich pro S1"(0,55*0,65*1,0-0,4*0,5*1,0)*12</t>
  </si>
  <si>
    <t>50</t>
  </si>
  <si>
    <t>3s1s2</t>
  </si>
  <si>
    <t>žb prefa sloupy S1 a S2, pohledový beton - dodávka vč.dopravy</t>
  </si>
  <si>
    <t>-1470964104</t>
  </si>
  <si>
    <t>Poznámka k položce:_x000D_
Veškeré prefabrikované díly budou vybaveny prvky potřebnými k uchycení při přepravě a manipulaci při_x000D_
montáži._x000D_
Dílce musí být dimenzovány tak, aby bylo možné dodatečné vrtání pro ocelové výměny_x000D_
Řešení sloupů skeletu:_x000D_
- obdélníkový průřez 500 x 400mm, 300x500mm_x000D_
- pata sloupů zdrsněná v místě osazení do kalichu základů,_x000D_
- po montáži sloupů budou zality kvalitní cementovou zálivkou třídy odpovídající kvalitě betonu_x000D_
- z výroby osazeny svody zemnění pro další provaření uzemňovací soustavy,</t>
  </si>
  <si>
    <t>"S1"0,5*0,4*10,49*12</t>
  </si>
  <si>
    <t>"S2"0,5*0,3*10,755*4</t>
  </si>
  <si>
    <t>51</t>
  </si>
  <si>
    <t>413123903</t>
  </si>
  <si>
    <t>Montáž trámů, průvlaků, ztužidel a obdobných dílců vodorovných konstrukcí s nesvařovanými spoji, v budovách výšky do 18 m, hmotnosti přes 3 do 5 t</t>
  </si>
  <si>
    <t>1706820353</t>
  </si>
  <si>
    <t>https://podminky.urs.cz/item/CS_URS_2025_01/413123903</t>
  </si>
  <si>
    <t>cena za kompletní mtž vč.ložisek, zálivky atd. dle zvyklostí zhotovitele</t>
  </si>
  <si>
    <t>čv223</t>
  </si>
  <si>
    <t>"vazník V1"4</t>
  </si>
  <si>
    <t>52</t>
  </si>
  <si>
    <t>41v1</t>
  </si>
  <si>
    <t>žb prefa vazník V1, pohledový beton - dodávka vč.dopravy</t>
  </si>
  <si>
    <t>926506236</t>
  </si>
  <si>
    <t>Poznámka k položce:_x000D_
Vazníky příčné vazby jsou řešené jako prefabrikovaný železobetonový prvek. Vazníky budou uloženy na_x000D_
elastomerová nedilatační ložiska do vidličky zhlaví sloupů. Projektová dokumentace bude přesně určovat_x000D_
zakázané zóny pro dodatečné vrtání._x000D_
Řešení vazníků dle statické části PD:</t>
  </si>
  <si>
    <t>hm.vazníku 4,88t, obj.hm.žb cca 2,5t/m3</t>
  </si>
  <si>
    <t>"vazník V"(4,88/2,5)*4</t>
  </si>
  <si>
    <t>53</t>
  </si>
  <si>
    <t>413123901</t>
  </si>
  <si>
    <t>Montáž trámů, průvlaků, ztužidel a obdobných dílců vodorovných konstrukcí s nesvařovanými spoji, v budovách výšky do 18 m, hmotnosti do 1,5 t</t>
  </si>
  <si>
    <t>1798714104</t>
  </si>
  <si>
    <t>https://podminky.urs.cz/item/CS_URS_2025_01/413123901</t>
  </si>
  <si>
    <t>"obvodový nosník ON1-ON4"6+4+4+2</t>
  </si>
  <si>
    <t>54</t>
  </si>
  <si>
    <t>41on</t>
  </si>
  <si>
    <t>žb prefa obvodový nosník ON1-ON4, pohledový beton - dodávka vč.dopravy</t>
  </si>
  <si>
    <t>2026809400</t>
  </si>
  <si>
    <t xml:space="preserve">Poznámka k položce:_x000D_
ON1-ON4 jsou řešeny jako prefabrikované železobetonové prvky a slouží pro ztužení konstrukce. Jsou_x000D_
osazeny přes elastomerová ložiska na konzoly sloupů a navlečením otvorů na trny úložné plochy sloupů_x000D_
s následným zalitím zálivkou, alternativně cementovou zálivkou._x000D_
Řešení dle statické části PD_x000D_
</t>
  </si>
  <si>
    <t>hm.ON1-ON4 cca 14,43t, obj.hm.žb cca 2,5t/m3</t>
  </si>
  <si>
    <t>"ON1-ON4"14,43/2,5</t>
  </si>
  <si>
    <t>31ops</t>
  </si>
  <si>
    <t>Opěrné stěny prefa</t>
  </si>
  <si>
    <t>55</t>
  </si>
  <si>
    <t>631311123</t>
  </si>
  <si>
    <t>Mazanina z betonu prostého bez zvýšených nároků na prostředí tl. přes 80 do 120 mm tř. C 12/15</t>
  </si>
  <si>
    <t>-718174695</t>
  </si>
  <si>
    <t>https://podminky.urs.cz/item/CS_URS_2025_01/631311123</t>
  </si>
  <si>
    <t>podklaďák pod prefa opěrky</t>
  </si>
  <si>
    <t>počítáno s přesahem cca 300mm přes okraje paty opěrek, pruh po celém obvodu mimo prostor vrat</t>
  </si>
  <si>
    <t>od -0,8 po -0,7 (průniky sloupů neodečteny - minimální rezerva na nerovnosti a přesah v rozích pro L opěrku)</t>
  </si>
  <si>
    <t>0,1*(2,4+0,3*2)*(24,5*2)</t>
  </si>
  <si>
    <t>0,1*(2,4+0,3*2)*((11,6-1,4*2-0,3*2)*2-4,8)</t>
  </si>
  <si>
    <t>"rohy pro L"0,1*(1,4+0,3)*(1,495+0,3)*4</t>
  </si>
  <si>
    <t>56</t>
  </si>
  <si>
    <t>631351101</t>
  </si>
  <si>
    <t>Bednění v podlahách rýh a hran zřízení</t>
  </si>
  <si>
    <t>1783227793</t>
  </si>
  <si>
    <t>https://podminky.urs.cz/item/CS_URS_2025_01/631351101</t>
  </si>
  <si>
    <t>položka pro případné pomocné přibednění podklaďáku</t>
  </si>
  <si>
    <t>ocenit dle zvyklostí a TG postupu zhotovitele</t>
  </si>
  <si>
    <t>od -0,8 po -0,7</t>
  </si>
  <si>
    <t>0,1*((2,4+0,3*2)*4+(24,5*4))</t>
  </si>
  <si>
    <t>0,1*((2,4+0,3*2)*6+(11,6-1,4*2-0,3*2)*4-4,8*2)</t>
  </si>
  <si>
    <t>"předběžně pracovní spáry"0,1*3,0*10</t>
  </si>
  <si>
    <t>57</t>
  </si>
  <si>
    <t>631351102</t>
  </si>
  <si>
    <t>Bednění v podlahách rýh a hran odstranění</t>
  </si>
  <si>
    <t>397831177</t>
  </si>
  <si>
    <t>https://podminky.urs.cz/item/CS_URS_2025_01/631351102</t>
  </si>
  <si>
    <t>58</t>
  </si>
  <si>
    <t>382127890</t>
  </si>
  <si>
    <t>Montáž prefabrikovaných dílců silážních žlabů a polních hnojišť dílců tvaru T nebo L hmotnosti do 7,5 t</t>
  </si>
  <si>
    <t>308386169</t>
  </si>
  <si>
    <t>https://podminky.urs.cz/item/CS_URS_2025_01/382127890</t>
  </si>
  <si>
    <t>Poznámka k položce:_x000D_
V ceně jsou započteny i náklady na zřízení maltového lože a předepsané dobetonování v množství do skladebního rozměru dílce a ve styku s ŽB sloupem včetně potřebného bednění.</t>
  </si>
  <si>
    <t>cenaza kompletní mtž (vč.příp.provaření pomocí ocel.destiček, )</t>
  </si>
  <si>
    <t>"T"37</t>
  </si>
  <si>
    <t>"L"4</t>
  </si>
  <si>
    <t>59</t>
  </si>
  <si>
    <t>38gpt</t>
  </si>
  <si>
    <t>GP1 - prefabrikovaný GREFA panel, tvar obrácené T, 5,24x1,5x2,4, hm.6,94t - dodávka bez dopravy (pouze v ceně pořízení)</t>
  </si>
  <si>
    <t>1114802309</t>
  </si>
  <si>
    <t>60</t>
  </si>
  <si>
    <t>38gpl</t>
  </si>
  <si>
    <t>GP2 - prefabrikovaný GREFA panel, tvar L, 5,24x1,5x1,595 m, hm.6,0t - dodávka bez dopravy (pouze v ceně pořízení)</t>
  </si>
  <si>
    <t>-609189937</t>
  </si>
  <si>
    <t>61</t>
  </si>
  <si>
    <t>38gpdop</t>
  </si>
  <si>
    <t>Doprava panelů GREFA na stavbu</t>
  </si>
  <si>
    <t>664948727</t>
  </si>
  <si>
    <t>uvažováno cca 22jízd</t>
  </si>
  <si>
    <t xml:space="preserve">vzdálenost prefy od stavby uvažována do cca 50km, prefabrikáty budou doveženy přímo na místo osazení </t>
  </si>
  <si>
    <t>31os</t>
  </si>
  <si>
    <t xml:space="preserve">Opěrná stěna ze ztracenka (zemní práce jsou v díle zemních prací HTU a KTU) </t>
  </si>
  <si>
    <t>62</t>
  </si>
  <si>
    <t>153966176</t>
  </si>
  <si>
    <t>čv221,102,105</t>
  </si>
  <si>
    <t>"od -0,6 po -0,5"0,1*(0,5+0,1*2)*(2,18+0,1)</t>
  </si>
  <si>
    <t>63</t>
  </si>
  <si>
    <t>383596453</t>
  </si>
  <si>
    <t>"od -0,6 po -0,5"0,1*((0,5+0,1*2)+0,2+(2,18+0,1)*2)</t>
  </si>
  <si>
    <t>64</t>
  </si>
  <si>
    <t>-341417414</t>
  </si>
  <si>
    <t>65</t>
  </si>
  <si>
    <t>274313711</t>
  </si>
  <si>
    <t>Základy z betonu prostého pasy betonu kamenem neprokládaného tř. C 20/25</t>
  </si>
  <si>
    <t>-1231474214</t>
  </si>
  <si>
    <t>https://podminky.urs.cz/item/CS_URS_2025_01/274313711</t>
  </si>
  <si>
    <t>"od -0,5 po +-0,0"0,5*0,5*2,18</t>
  </si>
  <si>
    <t>66</t>
  </si>
  <si>
    <t>274351121</t>
  </si>
  <si>
    <t>Bednění základů pasů rovné zřízení</t>
  </si>
  <si>
    <t>-831955305</t>
  </si>
  <si>
    <t>https://podminky.urs.cz/item/CS_URS_2025_01/274351121</t>
  </si>
  <si>
    <t>"od -0,5 po +-0,0"0,5*(0,5+0,1+2,18*2)</t>
  </si>
  <si>
    <t>67</t>
  </si>
  <si>
    <t>274351122</t>
  </si>
  <si>
    <t>Bednění základů pasů rovné odstranění</t>
  </si>
  <si>
    <t>-893511406</t>
  </si>
  <si>
    <t>https://podminky.urs.cz/item/CS_URS_2025_01/274351122</t>
  </si>
  <si>
    <t>68</t>
  </si>
  <si>
    <t>311113144</t>
  </si>
  <si>
    <t>Nadzákladové zdi z betonových tvárnic ztraceného bednění hladkých včetně výplně z betonu C 20/25, tloušťky zdiva přes 250 do 300 mm</t>
  </si>
  <si>
    <t>-215926800</t>
  </si>
  <si>
    <t>https://podminky.urs.cz/item/CS_URS_2025_01/311113144</t>
  </si>
  <si>
    <t>"od +-0,0 po +1,5"1,5*2,18</t>
  </si>
  <si>
    <t>69</t>
  </si>
  <si>
    <t>311361821</t>
  </si>
  <si>
    <t>Výztuž nadzákladových zdí nosných svislých nebo odkloněných od svislice, rovných nebo oblých z betonářské oceli 10 505 (R) nebo BSt 500</t>
  </si>
  <si>
    <t>-1257939871</t>
  </si>
  <si>
    <t>https://podminky.urs.cz/item/CS_URS_2025_01/311361821</t>
  </si>
  <si>
    <t>"výpis"20,8*0,001</t>
  </si>
  <si>
    <t>63kvp</t>
  </si>
  <si>
    <t>Konstrukční vrstvy podlahy</t>
  </si>
  <si>
    <t>70</t>
  </si>
  <si>
    <t>171151112.1</t>
  </si>
  <si>
    <t>-495077675</t>
  </si>
  <si>
    <t>https://podminky.urs.cz/item/CS_URS_2025_01/171151112.1</t>
  </si>
  <si>
    <t>násyp ze štěrku 0-32 (od -0,8 po -0,32)</t>
  </si>
  <si>
    <t>Edef2 min.70MPa</t>
  </si>
  <si>
    <t>čv102,104,221</t>
  </si>
  <si>
    <t>"mezi podklaďák, od -0,8 po -0,7"(0,8-0,7)*((11,6-1,4*2-0,3*2)*(24,5-1,14-0,3-1,26-0,3)+4,8*(0,3+1,14+0,2))</t>
  </si>
  <si>
    <t>"mezi kolmé paty grefy, od -0,7 po -0,5"(0,7-0,5)*((11,6-1,4*2)*(24,5-1,14-1,26)+5,1*(1,14+0,2))</t>
  </si>
  <si>
    <t>mezi šikmé paty grefy, od -0,5 po -0,32 (z důvodu šikmé paty bude šířka paty 950mm započtena v š.450mm)</t>
  </si>
  <si>
    <t>(0,5-0,32)*((11,6-1,4*2+0,45*2)*(24,5-1,14+0,45-1,26+0,45)+5,1*(1,14+0,2))</t>
  </si>
  <si>
    <t>"dosypání v rozích od -0,8 po -0,32"(0,8-0,32)*((0,35*1,05+0,1*1,04)*2+(0,35*1,05)*2)</t>
  </si>
  <si>
    <t>"dosypání v rozích nad GP1 cca 0,1m3/roh"0,1*4</t>
  </si>
  <si>
    <t>71</t>
  </si>
  <si>
    <t>58344171.1</t>
  </si>
  <si>
    <t>1411551873</t>
  </si>
  <si>
    <t>Poznámka k položce:_x000D_
tonáž se nezapočítává do přesunu hmot (uvažován přímý výsyp), případný přesun hmot započítejte do ceny</t>
  </si>
  <si>
    <t>101,273*2 'Přepočtené koeficientem množství</t>
  </si>
  <si>
    <t>72</t>
  </si>
  <si>
    <t>564811111</t>
  </si>
  <si>
    <t>Podklad ze štěrkodrti ŠD s rozprostřením a zhutněním plochy přes 100 m2, po zhutnění tl. 50 mm</t>
  </si>
  <si>
    <t>2110882086</t>
  </si>
  <si>
    <t>https://podminky.urs.cz/item/CS_URS_2025_01/564811111</t>
  </si>
  <si>
    <t>položka pro ocenění štěrkového prachu alt.lom,výsivky tl.50mm</t>
  </si>
  <si>
    <t>čv102,104, skladba S11</t>
  </si>
  <si>
    <t>"podkladní vrstva pod HI"hiv</t>
  </si>
  <si>
    <t>"krycí vrstva nad HI"hiv</t>
  </si>
  <si>
    <t>73</t>
  </si>
  <si>
    <t>564831111</t>
  </si>
  <si>
    <t>Podklad ze štěrkodrti ŠD s rozprostřením a zhutněním plochy přes 100 m2, po zhutnění tl. 100 mm</t>
  </si>
  <si>
    <t>1569378324</t>
  </si>
  <si>
    <t>https://podminky.urs.cz/item/CS_URS_2025_01/564831111</t>
  </si>
  <si>
    <t>Poznámka k položce:_x000D_
fr.0-32mm</t>
  </si>
  <si>
    <t>"ŠD 0/32 od -0,22 po -0,12"hiv</t>
  </si>
  <si>
    <t>74</t>
  </si>
  <si>
    <t>565155111</t>
  </si>
  <si>
    <t>Asfaltový beton vrstva podkladní ACP 16 (obalované kamenivo střednězrnné - OKS) s rozprostřením a zhutněním v pruhu šířky přes 1,5 do 3 m, po zhutnění tl. 70 mm</t>
  </si>
  <si>
    <t>-1473335635</t>
  </si>
  <si>
    <t>https://podminky.urs.cz/item/CS_URS_2025_01/565155111</t>
  </si>
  <si>
    <t>"od -0,12 po -0,05"hiv</t>
  </si>
  <si>
    <t>75</t>
  </si>
  <si>
    <t>573231112</t>
  </si>
  <si>
    <t>Postřik spojovací PS bez posypu kamenivem ze silniční emulze, v množství 0,80 kg/m2</t>
  </si>
  <si>
    <t>601711125</t>
  </si>
  <si>
    <t>https://podminky.urs.cz/item/CS_URS_2025_01/573231112</t>
  </si>
  <si>
    <t>"na -0,05"hiv</t>
  </si>
  <si>
    <t>76</t>
  </si>
  <si>
    <t>577144111</t>
  </si>
  <si>
    <t>Asfaltový beton vrstva obrusná ACO 11 (ABS) s rozprostřením a se zhutněním z nemodifikovaného asfaltu v pruhu šířky do 3 m tř. I (ACO 11+), po zhutnění tl. 50 mm</t>
  </si>
  <si>
    <t>815011709</t>
  </si>
  <si>
    <t>https://podminky.urs.cz/item/CS_URS_2025_01/577144111</t>
  </si>
  <si>
    <t>"od -0,05 po +-0,0"hiv</t>
  </si>
  <si>
    <t>94</t>
  </si>
  <si>
    <t>Lešení a stavební výtahy</t>
  </si>
  <si>
    <t>77</t>
  </si>
  <si>
    <t>945412112</t>
  </si>
  <si>
    <t>Teleskopická hydraulická montážní plošina na samohybném podvozku, s otočným košem výšky zdvihu do 21 m</t>
  </si>
  <si>
    <t>den</t>
  </si>
  <si>
    <t>-1288357724</t>
  </si>
  <si>
    <t>https://podminky.urs.cz/item/CS_URS_2025_01/945412112</t>
  </si>
  <si>
    <t>Poznámka k položce:_x000D_
ocenit náklady zhotovitele pro zajištění práce ve výškách dle jeho zvyklostí a technol.postupu prací bez ohledu na popis položky (rozpočet uvažuje s využitím plošin)</t>
  </si>
  <si>
    <t>předpoklad použití pro opláštění, klempířinu, vrata, OK, prefu atd.dle uvážení zhotovitele</t>
  </si>
  <si>
    <t>30*2</t>
  </si>
  <si>
    <t>78</t>
  </si>
  <si>
    <t>949101112</t>
  </si>
  <si>
    <t>Lešení pomocné pracovní pro objekty pozemních staveb pro zatížení do 150 kg/m2, o výšce lešeňové podlahy přes 1,9 do 3,5 m</t>
  </si>
  <si>
    <t>2025928067</t>
  </si>
  <si>
    <t>https://podminky.urs.cz/item/CS_URS_2025_01/949101112</t>
  </si>
  <si>
    <t>čv102,104,TZ</t>
  </si>
  <si>
    <t>1,2*(24,145*2+10,955*2-1,2*4-4,5)</t>
  </si>
  <si>
    <t>95</t>
  </si>
  <si>
    <t>Různé dokončovací konstrukce a práce pozemních staveb</t>
  </si>
  <si>
    <t>79</t>
  </si>
  <si>
    <t>952902121</t>
  </si>
  <si>
    <t>Čištění budov při provádění oprav a udržovacích prací podlah drsných nebo chodníků zametením</t>
  </si>
  <si>
    <t>-683638508</t>
  </si>
  <si>
    <t>https://podminky.urs.cz/item/CS_URS_2025_01/952902121</t>
  </si>
  <si>
    <t>předkolaudační úklid</t>
  </si>
  <si>
    <t>80</t>
  </si>
  <si>
    <t>95pbř</t>
  </si>
  <si>
    <t>Výstražné a bezpečnostní značky a tabulky - d,m dle PBŘ</t>
  </si>
  <si>
    <t>1354840463</t>
  </si>
  <si>
    <t>81</t>
  </si>
  <si>
    <t>95php</t>
  </si>
  <si>
    <t>PHP práškový 34A - d,m dle PBŘ</t>
  </si>
  <si>
    <t>-1776569740</t>
  </si>
  <si>
    <t>82</t>
  </si>
  <si>
    <t>95phpsk</t>
  </si>
  <si>
    <t>Plechová skříň pro 1ks PHP - d,m vč.upevnění na stěnu</t>
  </si>
  <si>
    <t>-362091933</t>
  </si>
  <si>
    <t>998</t>
  </si>
  <si>
    <t>Přesun hmot</t>
  </si>
  <si>
    <t>83</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</si>
  <si>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</si>
  <si>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</si>
  <si>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176119953</t>
  </si>
  <si>
    <t>https://podminky.urs.cz/item/CS_URS_2025_01/998014011</t>
  </si>
  <si>
    <t>PSV</t>
  </si>
  <si>
    <t>Práce a dodávky PSV</t>
  </si>
  <si>
    <t>711</t>
  </si>
  <si>
    <t>Izolace proti vodě, vlhkosti a plynům</t>
  </si>
  <si>
    <t>84</t>
  </si>
  <si>
    <t>711471051</t>
  </si>
  <si>
    <t>Provedení izolace proti povrchové a podpovrchové tlakové vodě termoplasty na ploše vodorovné V folií PVC lepenou</t>
  </si>
  <si>
    <t>-807947484</t>
  </si>
  <si>
    <t>https://podminky.urs.cz/item/CS_URS_2025_01/711471051</t>
  </si>
  <si>
    <t>položka pro ocenění provedení HI dle zvyklostí zhotovitele bez ohledu na popis uvedený v položce (předpoklad volně položená se svař.spoji)</t>
  </si>
  <si>
    <t>čv102,104,221, skladba S11</t>
  </si>
  <si>
    <t>"na -0,27"((11,6-1,4*2+1,04*2)*(24,5-1,14+1,04-1,26+1,04)+5,1*(0,1+0,2))</t>
  </si>
  <si>
    <t>85</t>
  </si>
  <si>
    <t>28322004</t>
  </si>
  <si>
    <t>fólie hydroizolační pro spodní stavbu mPVC tl 1,5mm</t>
  </si>
  <si>
    <t>2103250292</t>
  </si>
  <si>
    <t>Poznámka k položce:_x000D_
certifikát na působení soli NaCl</t>
  </si>
  <si>
    <t>264,608*1,1655 'Přepočtené koeficientem množství</t>
  </si>
  <si>
    <t>86</t>
  </si>
  <si>
    <t>711472051</t>
  </si>
  <si>
    <t>Provedení izolace proti povrchové a podpovrchové tlakové vodě termoplasty na ploše svislé S folií PVC lepenou</t>
  </si>
  <si>
    <t>228985214</t>
  </si>
  <si>
    <t>https://podminky.urs.cz/item/CS_URS_2025_01/711472051</t>
  </si>
  <si>
    <t>položka pro ocenění provedení HI dle zvyklostí zhotovitele (předpoklad volně položená se svař.spoji)</t>
  </si>
  <si>
    <t>předběžně uvažováno s vytažením od -0,27 na -0,05 (odsouhlasí TDI)</t>
  </si>
  <si>
    <t>čv102,104</t>
  </si>
  <si>
    <t>předběžně vytažení od -0,27 na +-0,0</t>
  </si>
  <si>
    <t>(0,27-0,05)*((11,6-1,4*2+1,04*2)*2+(24,5-1,14+1,04-1,26+1,04)*2)</t>
  </si>
  <si>
    <t>87</t>
  </si>
  <si>
    <t>-1234417261</t>
  </si>
  <si>
    <t>15,426*1,221 'Přepočtené koeficientem množství</t>
  </si>
  <si>
    <t>88</t>
  </si>
  <si>
    <t>711491171</t>
  </si>
  <si>
    <t>Provedení doplňků izolace proti vodě textilií na ploše vodorovné V vrstva podkladní</t>
  </si>
  <si>
    <t>-1219791554</t>
  </si>
  <si>
    <t>https://podminky.urs.cz/item/CS_URS_2025_01/711491171</t>
  </si>
  <si>
    <t>89</t>
  </si>
  <si>
    <t>711491271</t>
  </si>
  <si>
    <t>Provedení doplňků izolace proti vodě textilií na ploše svislé S vrstva podkladní</t>
  </si>
  <si>
    <t>837310366</t>
  </si>
  <si>
    <t>https://podminky.urs.cz/item/CS_URS_2025_01/711491271</t>
  </si>
  <si>
    <t>90</t>
  </si>
  <si>
    <t>69311082</t>
  </si>
  <si>
    <t>geotextilie netkaná separační, ochranná, filtrační, drenážní PP 500g/m2</t>
  </si>
  <si>
    <t>-934752889</t>
  </si>
  <si>
    <t>280,034*1,05 'Přepočtené koeficientem množství</t>
  </si>
  <si>
    <t>91</t>
  </si>
  <si>
    <t>711491172</t>
  </si>
  <si>
    <t>Provedení doplňků izolace proti vodě textilií na ploše vodorovné V vrstva ochranná</t>
  </si>
  <si>
    <t>-1672281765</t>
  </si>
  <si>
    <t>https://podminky.urs.cz/item/CS_URS_2025_01/711491172</t>
  </si>
  <si>
    <t>92</t>
  </si>
  <si>
    <t>711491272</t>
  </si>
  <si>
    <t>Provedení doplňků izolace proti vodě textilií na ploše svislé S vrstva ochranná</t>
  </si>
  <si>
    <t>-319004788</t>
  </si>
  <si>
    <t>https://podminky.urs.cz/item/CS_URS_2025_01/711491272</t>
  </si>
  <si>
    <t>93</t>
  </si>
  <si>
    <t>-751485947</t>
  </si>
  <si>
    <t>711491175</t>
  </si>
  <si>
    <t>Provedení doplňků izolace proti vodě textilií připevnění izolace kotvicími pásky</t>
  </si>
  <si>
    <t>-1389715789</t>
  </si>
  <si>
    <t>https://podminky.urs.cz/item/CS_URS_2025_01/711491175</t>
  </si>
  <si>
    <t>((11,6-1,4*2+1,04*2)*2-4,5+0,5*2+0,1*16+0,2*6+(24,5-1,14+1,04-1,26+1,04)*2)</t>
  </si>
  <si>
    <t>55344006</t>
  </si>
  <si>
    <t>lišta L koutová vnitřní z poplastovaného plechu (PVC-P) rš 100mm</t>
  </si>
  <si>
    <t>-2123750708</t>
  </si>
  <si>
    <t>69,42*1,02 'Přepočtené koeficientem množství</t>
  </si>
  <si>
    <t>96</t>
  </si>
  <si>
    <t>711491176</t>
  </si>
  <si>
    <t>Provedení doplňků izolace proti vodě textilií připevnění izolace ukončovací lištou</t>
  </si>
  <si>
    <t>-706775979</t>
  </si>
  <si>
    <t>https://podminky.urs.cz/item/CS_URS_2025_01/711491176</t>
  </si>
  <si>
    <t>97</t>
  </si>
  <si>
    <t>55344004</t>
  </si>
  <si>
    <t>lišta stěnová vyhnutá z poplastovaného plechu (PVC-P) rš 70mm</t>
  </si>
  <si>
    <t>221130162</t>
  </si>
  <si>
    <t>98</t>
  </si>
  <si>
    <t>711161115</t>
  </si>
  <si>
    <t>Izolace proti zemní vlhkosti a beztlakové vodě nopovými fóliemi na ploše vodorovné V vrstva ochranná, odvětrávací a drenážní výška nopu 20,0 mm, tl. fólie do 1,0 mm</t>
  </si>
  <si>
    <t>-1773299834</t>
  </si>
  <si>
    <t>https://podminky.urs.cz/item/CS_URS_2025_01/711161115</t>
  </si>
  <si>
    <t>čv102,104,105</t>
  </si>
  <si>
    <t>předběžně i na patu grefy</t>
  </si>
  <si>
    <t>"A1-D1 od -0,7 po ktu prům. cca +0,95 (+0,1 až +1,8)"1,04*15,713</t>
  </si>
  <si>
    <t>"D1-F1 vč.opěrky od -0,7 po ktu prům. cca +1,55 (+1,8 až +1,3)"1,04*9,187</t>
  </si>
  <si>
    <t>711161215</t>
  </si>
  <si>
    <t>Izolace proti zemní vlhkosti a beztlakové vodě nopovými fóliemi na ploše svislé S vrstva ochranná, odvětrávací a drenážní výška nopu 20,0 mm, tl. fólie do 1,0 mm</t>
  </si>
  <si>
    <t>1200833954</t>
  </si>
  <si>
    <t>https://podminky.urs.cz/item/CS_URS_2025_01/711161215</t>
  </si>
  <si>
    <t>"A1-D1 od -0,7 po ktu prům. cca +0,95 (+0,1 až +1,8)"(0,7+0,95)*(15,713+0,3*2*4)</t>
  </si>
  <si>
    <t>"D1-F1 vč.opěrky od -0,7 po ktu prům. cca +1,55 (+1,8 až +1,3)"(0,7+1,55)*(9,187+2,18+0,3*3)</t>
  </si>
  <si>
    <t>100</t>
  </si>
  <si>
    <t>711161384</t>
  </si>
  <si>
    <t>Izolace proti zemní vlhkosti a beztlakové vodě nopovými fóliemi ostatní ukončení izolace provětrávací lištou</t>
  </si>
  <si>
    <t>1056338610</t>
  </si>
  <si>
    <t>https://podminky.urs.cz/item/CS_URS_2025_01/711161384</t>
  </si>
  <si>
    <t>"A1-D1 od -0,7 po ktu prům. cca +0,95 (+0,1 až +1,8)"(15,713+0,3*2*4)</t>
  </si>
  <si>
    <t>"D1-F1 vč.opěrky od -0,7 po ktu prům. cca +1,55 (+1,8 až +1,3)"(9,187+2,18+0,3*3)</t>
  </si>
  <si>
    <t>101</t>
  </si>
  <si>
    <t>998711101</t>
  </si>
  <si>
    <t>Přesun hmot pro izolace proti vodě, vlhkosti a plynům stanovený z hmotnosti přesunovaného materiálu vodorovná dopravní vzdálenost do 50 m základní v objektech výšky do 6 m</t>
  </si>
  <si>
    <t>-1169202205</t>
  </si>
  <si>
    <t>https://podminky.urs.cz/item/CS_URS_2025_01/998711101</t>
  </si>
  <si>
    <t>764</t>
  </si>
  <si>
    <t>Konstrukce klempířské</t>
  </si>
  <si>
    <t>102</t>
  </si>
  <si>
    <t>764511601</t>
  </si>
  <si>
    <t>Žlab podokapní z pozinkovaného plechu s povrchovou úpravou včetně háků a čel půlkruhový do rš 280 mm</t>
  </si>
  <si>
    <t>-1654502616</t>
  </si>
  <si>
    <t>https://podminky.urs.cz/item/CS_URS_2025_01/764511601</t>
  </si>
  <si>
    <t>vč.dilatací</t>
  </si>
  <si>
    <t>"K01"50,5</t>
  </si>
  <si>
    <t>103</t>
  </si>
  <si>
    <t>764511641</t>
  </si>
  <si>
    <t>Žlab podokapní z pozinkovaného plechu s povrchovou úpravou kotlík oválný (trychtýřový), rš žlabu/průměr svodu do 250/90 mm</t>
  </si>
  <si>
    <t>-1638569893</t>
  </si>
  <si>
    <t>https://podminky.urs.cz/item/CS_URS_2025_01/764511641</t>
  </si>
  <si>
    <t>v ceně zohledněte svod pr.120mm!!!</t>
  </si>
  <si>
    <t>"K02"4</t>
  </si>
  <si>
    <t>104</t>
  </si>
  <si>
    <t>721242106</t>
  </si>
  <si>
    <t>Lapače střešních splavenin polypropylenové (PP) se svislým odtokem DN 125</t>
  </si>
  <si>
    <t>-1693803000</t>
  </si>
  <si>
    <t>https://podminky.urs.cz/item/CS_URS_2025_01/721242106</t>
  </si>
  <si>
    <t>105</t>
  </si>
  <si>
    <t>764518623</t>
  </si>
  <si>
    <t>Svod z pozinkovaného plechu s upraveným povrchem včetně objímek, kolen a odskoků kruhový, průměru 120 mm</t>
  </si>
  <si>
    <t>-1835742812</t>
  </si>
  <si>
    <t>https://podminky.urs.cz/item/CS_URS_2025_01/764518623</t>
  </si>
  <si>
    <t>"K02"34,0</t>
  </si>
  <si>
    <t>106</t>
  </si>
  <si>
    <t>764211635</t>
  </si>
  <si>
    <t>Oplechování střešních prvků z pozinkovaného plechu s povrchovou úpravou hřebene nevětraného s použitím hřebenového plechu rš 400 mm</t>
  </si>
  <si>
    <t>-2030207194</t>
  </si>
  <si>
    <t>https://podminky.urs.cz/item/CS_URS_2025_01/764211635</t>
  </si>
  <si>
    <t>v ceně zohlednit rš 410mm!</t>
  </si>
  <si>
    <t>"K03"25,5</t>
  </si>
  <si>
    <t>107</t>
  </si>
  <si>
    <t>764011614</t>
  </si>
  <si>
    <t>Podkladní plech z pozinkovaného plechu s povrchovou úpravou rš 330 mm</t>
  </si>
  <si>
    <t>-51387677</t>
  </si>
  <si>
    <t>https://podminky.urs.cz/item/CS_URS_2025_01/764011614</t>
  </si>
  <si>
    <t>v ceně zohlednit rš 310mm!</t>
  </si>
  <si>
    <t>"K04"25,6</t>
  </si>
  <si>
    <t>108</t>
  </si>
  <si>
    <t>764212637</t>
  </si>
  <si>
    <t>Oplechování střešních prvků z pozinkovaného plechu s povrchovou úpravou štítu závětrnou lištou rš 670 mm</t>
  </si>
  <si>
    <t>477847369</t>
  </si>
  <si>
    <t>https://podminky.urs.cz/item/CS_URS_2025_01/764212637</t>
  </si>
  <si>
    <t>v ceně zohlednit rš 610mm!</t>
  </si>
  <si>
    <t>"K05"25,6</t>
  </si>
  <si>
    <t>109</t>
  </si>
  <si>
    <t>764k06</t>
  </si>
  <si>
    <t>K06 - rohové lemování haly z pozinkovaného plechu s povrchovou úpravou rš 280 mm - kompl.d,m dle popisu ve výpisu výrobků</t>
  </si>
  <si>
    <t>-177358122</t>
  </si>
  <si>
    <t>110</t>
  </si>
  <si>
    <t>764k07</t>
  </si>
  <si>
    <t>K07 - oplechování kolejnice vrat z pozinkovaného plechu s povrchovou úpravou rš 350 mm - kompl.d,m dle popisu ve výpisu výrobků</t>
  </si>
  <si>
    <t>-485331925</t>
  </si>
  <si>
    <t>111</t>
  </si>
  <si>
    <t>765125402</t>
  </si>
  <si>
    <t>Montáž střešních doplňků krytiny betonové protisněhové zábrany držáku (mříže sněholamu, kulatiny)</t>
  </si>
  <si>
    <t>648075029</t>
  </si>
  <si>
    <t>https://podminky.urs.cz/item/CS_URS_2025_01/765125402</t>
  </si>
  <si>
    <t>předběžný počet (pro sklon 8st uvažováno  s držáky po cca 1,0m) - bude upřesněn dodavatelem sněholamu</t>
  </si>
  <si>
    <t>v ceně zohledněte kotvení skrz krytinu z trap.plechu do podkladu z žb prefa obvod.nosníku!!!</t>
  </si>
  <si>
    <t>"K08"28*2</t>
  </si>
  <si>
    <t>112</t>
  </si>
  <si>
    <t>59244408</t>
  </si>
  <si>
    <t>držák Pz mříže sněholamu</t>
  </si>
  <si>
    <t>816803557</t>
  </si>
  <si>
    <t>113</t>
  </si>
  <si>
    <t>765spm</t>
  </si>
  <si>
    <t>spojovací materiál pro kotvení držáku - dodávka dle zvyklostí a zkušeností zhotovitele</t>
  </si>
  <si>
    <t>728419486</t>
  </si>
  <si>
    <t>114</t>
  </si>
  <si>
    <t>765125403</t>
  </si>
  <si>
    <t>Montáž střešních doplňků krytiny betonové protisněhové zábrany mříže sněholamu</t>
  </si>
  <si>
    <t>-167395777</t>
  </si>
  <si>
    <t>https://podminky.urs.cz/item/CS_URS_2025_01/765125403</t>
  </si>
  <si>
    <t>"K08"25,0*2</t>
  </si>
  <si>
    <t>115</t>
  </si>
  <si>
    <t>59244041</t>
  </si>
  <si>
    <t>mříž sněholamu dl 3m</t>
  </si>
  <si>
    <t>1451966580</t>
  </si>
  <si>
    <t>"K09"25,0/3*2</t>
  </si>
  <si>
    <t>"zaokrouhlení"0,6665*2</t>
  </si>
  <si>
    <t>116</t>
  </si>
  <si>
    <t>764326433</t>
  </si>
  <si>
    <t>Ventilační turbína z hliníkového plechu s lemováním na střechách s krytinou prejzovou nebo vlnitou, průměru přes 350 mm</t>
  </si>
  <si>
    <t>-936597753</t>
  </si>
  <si>
    <t>https://podminky.urs.cz/item/CS_URS_2025_01/764326433</t>
  </si>
  <si>
    <t>cena kompletního provedení vč.lemování a HI napojení na trap.střešní plech</t>
  </si>
  <si>
    <t>průměr 356mm</t>
  </si>
  <si>
    <t>"K09"2</t>
  </si>
  <si>
    <t>117</t>
  </si>
  <si>
    <t>764otv</t>
  </si>
  <si>
    <t>Zhotovení otvoru pro odvětr.turbínu v trapéz.střešním plechu</t>
  </si>
  <si>
    <t>-1057221216</t>
  </si>
  <si>
    <t>118</t>
  </si>
  <si>
    <t>998764102</t>
  </si>
  <si>
    <t>Přesun hmot pro konstrukce klempířské stanovený z hmotnosti přesunovaného materiálu vodorovná dopravní vzdálenost do 50 m základní v objektech výšky přes 6 do 12 m</t>
  </si>
  <si>
    <t>-1602927778</t>
  </si>
  <si>
    <t>https://podminky.urs.cz/item/CS_URS_2025_01/998764102</t>
  </si>
  <si>
    <t>767</t>
  </si>
  <si>
    <t>Konstrukce zámečnické</t>
  </si>
  <si>
    <t>119</t>
  </si>
  <si>
    <t>767z01</t>
  </si>
  <si>
    <t>Z01 - ocelová vrata 2kř.manuálně posuvná 4950x8000mm, s.o.4500x8000mm - kompletní d,m dle popisu ve výpisu výrobků vč.konečné povrch.úpravy a výrobně-montážní dokumentace</t>
  </si>
  <si>
    <t>-19671600</t>
  </si>
  <si>
    <t>120</t>
  </si>
  <si>
    <t>767z02</t>
  </si>
  <si>
    <t>Z02 - přechodová podlahová lišta ocel.L 120/120/8mm (16,8kg/m), vč.kotevních roxorů do podlahy - d,m dle popisu ve výpisu výrobků vč.konečné povrch.úpravy ŽZn+nátěr</t>
  </si>
  <si>
    <t>-297143163</t>
  </si>
  <si>
    <t>121</t>
  </si>
  <si>
    <t>767z03</t>
  </si>
  <si>
    <t>Z03 - ocelový profil pro kotvení horní vodící lišty vrat L 150/120/10mm dl.12,0m (cca 250kg) vč.prostorových výztuh a kotev.materiálu - d,m dle popisu ve výpisu výrobků vč.konečné povrch.úpravy ŽZn+nátěr</t>
  </si>
  <si>
    <t>1120542749</t>
  </si>
  <si>
    <t>122</t>
  </si>
  <si>
    <t>767z04</t>
  </si>
  <si>
    <t>Z04 - ocelový ochranný sloupek pr.110mm dl.900mm - kompl.d,m dle popisu ve výpisu výrobků vč.beton.základu 300/300/300mm, kotvení a konečné povrch.úpravy ŽZn+nátěr žlutý</t>
  </si>
  <si>
    <t>-1764597589</t>
  </si>
  <si>
    <t>783</t>
  </si>
  <si>
    <t>Dokončovací práce - nátěry</t>
  </si>
  <si>
    <t>123</t>
  </si>
  <si>
    <t>783exn</t>
  </si>
  <si>
    <t>Epoxidový nátěr šedý stěn (tixotropní) odolný proti působení soli - kompl.d,m nátěrového systému vč.přípravy podkladu dle požadavku jeho dodavatele</t>
  </si>
  <si>
    <t>453461874</t>
  </si>
  <si>
    <t>"svislý od +-0,0 po +4,54"4,54*(24,145*2+0,1*8*2+10,955*2-4,5+0,5*2+0,1*6)</t>
  </si>
  <si>
    <t>"vodorovný (parapety)"0,12*(4,5*10+3,0*4+4,5)</t>
  </si>
  <si>
    <t>124</t>
  </si>
  <si>
    <t>783lin</t>
  </si>
  <si>
    <t>Nátěr š.50mm vodorovný žlutý ve výšce +4,4 (max.výška plnění soli na stěnu skladu) - kompl.d,m</t>
  </si>
  <si>
    <t>-177735648</t>
  </si>
  <si>
    <t>"na +4,4"24,145*2+10,955*2-4,5+0,5*2+0,2*6</t>
  </si>
  <si>
    <t>Práce a dodávky M</t>
  </si>
  <si>
    <t>43-M</t>
  </si>
  <si>
    <t>Montáž ocelových konstrukcí</t>
  </si>
  <si>
    <t>125</t>
  </si>
  <si>
    <t>43ok</t>
  </si>
  <si>
    <t>OK vaznic,paždíků, nadpraží - kompl.d,m vč.kotvení, kotev.plechů, konečné duplexní povrch.úpravy ŽZn s nátěrem, výrob.dokumentace, manipulační techniky</t>
  </si>
  <si>
    <t>kg</t>
  </si>
  <si>
    <t>1770711016</t>
  </si>
  <si>
    <t>čv223,223,104</t>
  </si>
  <si>
    <t>uvažováno 10% na spoj.materiál, svary a prořez</t>
  </si>
  <si>
    <t>"vaznice IPE160"(5,09*6*2+4,88*6*3)*15,8*1,1</t>
  </si>
  <si>
    <t>"paždíky UPE100"(3,0*2*2)*9,82*1,1</t>
  </si>
  <si>
    <t>"předběžně paždík UPE100 v nadpraží"(4,5)*9,82*1,1</t>
  </si>
  <si>
    <t>"paždíky UPE140"((4,5*2)*5*2+3,0*2*2+4,5*2)*14,8*1,1</t>
  </si>
  <si>
    <t>"nadpraží krabice 2x UPE120"(12,1*2)*12,1*1,1</t>
  </si>
  <si>
    <t>126</t>
  </si>
  <si>
    <t>342171112</t>
  </si>
  <si>
    <t>Montáž opláštění stěn ocelové konstrukce z tvarovaných ocelových plechů šroubovaných, výšky budovy přes 6 do 12 m</t>
  </si>
  <si>
    <t>1780450410</t>
  </si>
  <si>
    <t>https://podminky.urs.cz/item/CS_URS_2025_01/342171112</t>
  </si>
  <si>
    <t>"jz"(9,014-4,3)*(12,1+0,1)+(9,9-9,014)*12,2/2-(8,0-4,3)*4,5</t>
  </si>
  <si>
    <t>"sv"(9,014-4,3)*(12,1+0,1)+(9,9-9,014)*12,2/2</t>
  </si>
  <si>
    <t>"sz"(9,014-4,3)*(24,9+0,1)</t>
  </si>
  <si>
    <t>"jv"(9,014-4,3)*(24,9+0,1)</t>
  </si>
  <si>
    <t>127</t>
  </si>
  <si>
    <t>444171112</t>
  </si>
  <si>
    <t>Montáž krytiny střech ocelových konstrukcí z tvarovaných ocelových plechů šroubovaných, výšky budovy přes 6 do 12 m</t>
  </si>
  <si>
    <t>-1508753842</t>
  </si>
  <si>
    <t>https://podminky.urs.cz/item/CS_URS_2025_01/444171112</t>
  </si>
  <si>
    <t>kompletní cena mtže vč.případného těsnění spáry těsnící páskou dle technol.doporučení dodavatele střeš.krytiny</t>
  </si>
  <si>
    <t>čv103,104</t>
  </si>
  <si>
    <t>25,2*(6,4+6,4)</t>
  </si>
  <si>
    <t>128</t>
  </si>
  <si>
    <t>342tp</t>
  </si>
  <si>
    <t>plech trapézový 40/160 PE 25µm tl 0,5mm</t>
  </si>
  <si>
    <t>256</t>
  </si>
  <si>
    <t>-1653526179</t>
  </si>
  <si>
    <t>667,44*1,1 'Přepočtené koeficientem množství</t>
  </si>
  <si>
    <t>129</t>
  </si>
  <si>
    <t>34spm</t>
  </si>
  <si>
    <t>montážní a spojovací materiál - dodávka</t>
  </si>
  <si>
    <t>1367250938</t>
  </si>
  <si>
    <t>"střecha"25,2*(6,4+6,4)</t>
  </si>
  <si>
    <t>2,3 - Elektroinstalace a bleskosvod</t>
  </si>
  <si>
    <t>D1 - Materiál</t>
  </si>
  <si>
    <t xml:space="preserve">    D2 - Elektroinstalace</t>
  </si>
  <si>
    <t xml:space="preserve">      D3 - TRUBKA TUHÁ TĚŽKÁ 1250N PVC</t>
  </si>
  <si>
    <t xml:space="preserve">      D4 - TRUBKA OHEBNÁ STŘEDNÍ SUPER MONOFLEX 750N PVC</t>
  </si>
  <si>
    <t xml:space="preserve">      D5 - PŘÍCHYTKA PRO TRUBKU 750N PVC</t>
  </si>
  <si>
    <t xml:space="preserve">      D6 - KRABICE NA POVRCH IP54 SE SVORKOVNICÍ</t>
  </si>
  <si>
    <t xml:space="preserve">      D7 - KABEL SILOVÝ,IZOLACE PVC</t>
  </si>
  <si>
    <t xml:space="preserve">      D10 - PRŮMYSLOVÉ SVÍTIDLO IP66</t>
  </si>
  <si>
    <t xml:space="preserve">      D11 - NOSNÉ KONTRUKCE</t>
  </si>
  <si>
    <t xml:space="preserve">      D12 - SVÍTIDLO PRO OSVĚTLOVÁNÍ KOMUNIKACÍ</t>
  </si>
  <si>
    <t xml:space="preserve">      D13 - VÝLOŽNÍK ROVNÝ STĚNOVÝ</t>
  </si>
  <si>
    <t xml:space="preserve">      D14 - VODIČ PRO POSPOJOVÁNÍ</t>
  </si>
  <si>
    <t xml:space="preserve">    D18 - Ochrana před bleskem</t>
  </si>
  <si>
    <t xml:space="preserve">      D19 - OCELOVÝ DRÁT POZINKOVANÝ</t>
  </si>
  <si>
    <t xml:space="preserve">      D20 - OCELOVÝ PÁSEK POZINKOVANÝ</t>
  </si>
  <si>
    <t xml:space="preserve">      D21 - SOUČÁSTI HROMOSVODŮ PROVEDENÍ FeZn</t>
  </si>
  <si>
    <t xml:space="preserve">      D22 - HMOŽDINKA</t>
  </si>
  <si>
    <t xml:space="preserve">      D23 - BEZPEČNOSTNÍ TABULKA</t>
  </si>
  <si>
    <t xml:space="preserve">      D24 - MONTÁŽNÍ PRÁCE</t>
  </si>
  <si>
    <t>D25 - Montáž</t>
  </si>
  <si>
    <t xml:space="preserve">      D8 - UKONČENÍ  VODIČŮ V ROZVADĚČÍCH</t>
  </si>
  <si>
    <t xml:space="preserve">      D9 - UKONČENÍ VODIČŮ NA SVORKOVNICI</t>
  </si>
  <si>
    <t xml:space="preserve">      D15 - HODINOVE ZUCTOVACI SAZBY</t>
  </si>
  <si>
    <t xml:space="preserve">      D16 - KOORDINACE POSTUPU PRACI</t>
  </si>
  <si>
    <t xml:space="preserve">      D17 - PROVEDENI REVIZNICH ZKOUSEK</t>
  </si>
  <si>
    <t xml:space="preserve">      D26 - DLE CSN 33 2000-6 ed.2</t>
  </si>
  <si>
    <t>Dost - Ostatní</t>
  </si>
  <si>
    <t>D1</t>
  </si>
  <si>
    <t>Materiál</t>
  </si>
  <si>
    <t>D2</t>
  </si>
  <si>
    <t>Elektroinstalace</t>
  </si>
  <si>
    <t>D3</t>
  </si>
  <si>
    <t>TRUBKA TUHÁ TĚŽKÁ 1250N PVC</t>
  </si>
  <si>
    <t>Pol1</t>
  </si>
  <si>
    <t>8020 FA D20/15,8mm</t>
  </si>
  <si>
    <t>D4</t>
  </si>
  <si>
    <t>TRUBKA OHEBNÁ STŘEDNÍ SUPER MONOFLEX 750N PVC</t>
  </si>
  <si>
    <t>Pol2</t>
  </si>
  <si>
    <t>1220 D20/14,1mm</t>
  </si>
  <si>
    <t>D5</t>
  </si>
  <si>
    <t>PŘÍCHYTKA PRO TRUBKU 750N PVC</t>
  </si>
  <si>
    <t>Pol3</t>
  </si>
  <si>
    <t>5320 LB</t>
  </si>
  <si>
    <t>ks</t>
  </si>
  <si>
    <t>D6</t>
  </si>
  <si>
    <t>KRABICE NA POVRCH IP54 SE SVORKOVNICÍ</t>
  </si>
  <si>
    <t>Pol4</t>
  </si>
  <si>
    <t>8111 117x117x58mm</t>
  </si>
  <si>
    <t>D7</t>
  </si>
  <si>
    <t>KABEL SILOVÝ,IZOLACE PVC</t>
  </si>
  <si>
    <t>Pol5</t>
  </si>
  <si>
    <t>CYKY-J 3x2.5 , pevně</t>
  </si>
  <si>
    <t>D10</t>
  </si>
  <si>
    <t>PRŮMYSLOVÉ SVÍTIDLO IP66</t>
  </si>
  <si>
    <t>Pol8</t>
  </si>
  <si>
    <t>EXTRA-LED-10000-236-4K-3F 1 x LED, 72W, 8556lm, Ra80, PC</t>
  </si>
  <si>
    <t>D11</t>
  </si>
  <si>
    <t>NOSNÉ KONTRUKCE</t>
  </si>
  <si>
    <t>Pol9</t>
  </si>
  <si>
    <t>1488090 Nosníková šroubová příchytka, se závitem, litina, tl. příruby 26mm, M12</t>
  </si>
  <si>
    <t>Pol10</t>
  </si>
  <si>
    <t>Závitová tyč M12 nerez</t>
  </si>
  <si>
    <t>D12</t>
  </si>
  <si>
    <t>SVÍTIDLO PRO OSVĚTLOVÁNÍ KOMUNIKACÍ</t>
  </si>
  <si>
    <t>Pol11</t>
  </si>
  <si>
    <t>Ekosan Mini LS/22W/48LED/30/2700K/3004/CLI/univerzální uchycení 48-60mm/RAL7045</t>
  </si>
  <si>
    <t>Pol12</t>
  </si>
  <si>
    <t>přípatek za recyklaci</t>
  </si>
  <si>
    <t>D13</t>
  </si>
  <si>
    <t>VÝLOŽNÍK ROVNÝ STĚNOVÝ</t>
  </si>
  <si>
    <t>Pol13</t>
  </si>
  <si>
    <t>UDS1-200</t>
  </si>
  <si>
    <t>D14</t>
  </si>
  <si>
    <t>VODIČ PRO POSPOJOVÁNÍ</t>
  </si>
  <si>
    <t>Pol14</t>
  </si>
  <si>
    <t>CY6 Zlutozeleny, pevně</t>
  </si>
  <si>
    <t>Pol15</t>
  </si>
  <si>
    <t>CY16 Zlutozeleny, pevně</t>
  </si>
  <si>
    <t>D18</t>
  </si>
  <si>
    <t>Ochrana před bleskem</t>
  </si>
  <si>
    <t>D19</t>
  </si>
  <si>
    <t>OCELOVÝ DRÁT POZINKOVANÝ</t>
  </si>
  <si>
    <t>Pol22</t>
  </si>
  <si>
    <t>FeZn-D8 (0,4kg/m), pevně</t>
  </si>
  <si>
    <t>Pol23</t>
  </si>
  <si>
    <t>FeZn-D10 (0,62kg/m), pevně</t>
  </si>
  <si>
    <t>D20</t>
  </si>
  <si>
    <t>OCELOVÝ PÁSEK POZINKOVANÝ</t>
  </si>
  <si>
    <t>Pol24</t>
  </si>
  <si>
    <t>FeZn30x4 (0,95 kg/m), volně</t>
  </si>
  <si>
    <t>D21</t>
  </si>
  <si>
    <t>SOUČÁSTI HROMOSVODŮ PROVEDENÍ FeZn</t>
  </si>
  <si>
    <t>Pol25</t>
  </si>
  <si>
    <t>SS svorka spojovací</t>
  </si>
  <si>
    <t>Pol26</t>
  </si>
  <si>
    <t>SZb svorka zkušební</t>
  </si>
  <si>
    <t>Pol27</t>
  </si>
  <si>
    <t>SP svorka připojovací</t>
  </si>
  <si>
    <t>Pol28</t>
  </si>
  <si>
    <t>SJ 1 svorka k jímací tyči</t>
  </si>
  <si>
    <t>Pol29</t>
  </si>
  <si>
    <t>SOa svorka na okapové žlaby</t>
  </si>
  <si>
    <t>Pol30</t>
  </si>
  <si>
    <t>SR 3a svorka zemnící páska-drát</t>
  </si>
  <si>
    <t>Pol31</t>
  </si>
  <si>
    <t>ST svorka na okapové trouby</t>
  </si>
  <si>
    <t>Pol32</t>
  </si>
  <si>
    <t>PV 15e podp. ved. na hřeben. univ. velká</t>
  </si>
  <si>
    <t>Pol33</t>
  </si>
  <si>
    <t>PV 23 podp. vedení na plechové střechy</t>
  </si>
  <si>
    <t>Pol34</t>
  </si>
  <si>
    <t>OSD ochranná stříška dolní</t>
  </si>
  <si>
    <t>Pol35</t>
  </si>
  <si>
    <t>DJDe 60s držák jímače a trubky 60mm</t>
  </si>
  <si>
    <t>Pol36</t>
  </si>
  <si>
    <t>JR 1,5 jímací tyč s rovným koncem</t>
  </si>
  <si>
    <t>Pol37</t>
  </si>
  <si>
    <t>OU 2,0 ochranný úhelník</t>
  </si>
  <si>
    <t>Pol38</t>
  </si>
  <si>
    <t>DUS držák ochranného úhelníku na stěnu</t>
  </si>
  <si>
    <t>Pol39</t>
  </si>
  <si>
    <t>PV 1s podpěra vedení na stěnu</t>
  </si>
  <si>
    <t>D22</t>
  </si>
  <si>
    <t>HMOŽDINKA</t>
  </si>
  <si>
    <t>Pol40</t>
  </si>
  <si>
    <t>HM 8/1</t>
  </si>
  <si>
    <t>D23</t>
  </si>
  <si>
    <t>BEZPEČNOSTNÍ TABULKA</t>
  </si>
  <si>
    <t>Pol41</t>
  </si>
  <si>
    <t>BT S A5 samolepící</t>
  </si>
  <si>
    <t>D24</t>
  </si>
  <si>
    <t>MONTÁŽNÍ PRÁCE</t>
  </si>
  <si>
    <t>Pol42</t>
  </si>
  <si>
    <t>Štítek pro označení svodu</t>
  </si>
  <si>
    <t>D25</t>
  </si>
  <si>
    <t>Montáž</t>
  </si>
  <si>
    <t>Pol44</t>
  </si>
  <si>
    <t>Pol45</t>
  </si>
  <si>
    <t>Pol47</t>
  </si>
  <si>
    <t>Pol48</t>
  </si>
  <si>
    <t>D8</t>
  </si>
  <si>
    <t>UKONČENÍ  VODIČŮ V ROZVADĚČÍCH</t>
  </si>
  <si>
    <t>Pol49</t>
  </si>
  <si>
    <t>Do 2,5 mm2</t>
  </si>
  <si>
    <t>D9</t>
  </si>
  <si>
    <t>UKONČENÍ VODIČŮ NA SVORKOVNICI</t>
  </si>
  <si>
    <t>Pol50</t>
  </si>
  <si>
    <t>Do 16 mm2</t>
  </si>
  <si>
    <t>Pol51</t>
  </si>
  <si>
    <t>Pol52</t>
  </si>
  <si>
    <t>Pol53</t>
  </si>
  <si>
    <t>Pol54</t>
  </si>
  <si>
    <t>Pol56</t>
  </si>
  <si>
    <t>Pol57</t>
  </si>
  <si>
    <t>Pol58</t>
  </si>
  <si>
    <t>D15</t>
  </si>
  <si>
    <t>HODINOVE ZUCTOVACI SAZBY</t>
  </si>
  <si>
    <t>Pol59</t>
  </si>
  <si>
    <t>Demontaz stavajiciho zarizeni</t>
  </si>
  <si>
    <t>hod</t>
  </si>
  <si>
    <t>Pol60</t>
  </si>
  <si>
    <t>Napojeni na stavajici zarizeni</t>
  </si>
  <si>
    <t>Pol61</t>
  </si>
  <si>
    <t>Zkusebni provoz</t>
  </si>
  <si>
    <t>Pol62</t>
  </si>
  <si>
    <t>Práce s plošinou</t>
  </si>
  <si>
    <t>D16</t>
  </si>
  <si>
    <t>KOORDINACE POSTUPU PRACI</t>
  </si>
  <si>
    <t>Pol63</t>
  </si>
  <si>
    <t>S ostatnimi profesemi</t>
  </si>
  <si>
    <t>D17</t>
  </si>
  <si>
    <t>PROVEDENI REVIZNICH ZKOUSEK</t>
  </si>
  <si>
    <t>Pol64</t>
  </si>
  <si>
    <t>Revizni technik</t>
  </si>
  <si>
    <t>130</t>
  </si>
  <si>
    <t>Pol65</t>
  </si>
  <si>
    <t>132</t>
  </si>
  <si>
    <t>Pol66</t>
  </si>
  <si>
    <t>134</t>
  </si>
  <si>
    <t>Pol67</t>
  </si>
  <si>
    <t>136</t>
  </si>
  <si>
    <t>Pol68</t>
  </si>
  <si>
    <t>138</t>
  </si>
  <si>
    <t>Pol69</t>
  </si>
  <si>
    <t>140</t>
  </si>
  <si>
    <t>Pol70</t>
  </si>
  <si>
    <t>142</t>
  </si>
  <si>
    <t>Pol71</t>
  </si>
  <si>
    <t>144</t>
  </si>
  <si>
    <t>Pol72</t>
  </si>
  <si>
    <t>146</t>
  </si>
  <si>
    <t>Pol73</t>
  </si>
  <si>
    <t>148</t>
  </si>
  <si>
    <t>Pol74</t>
  </si>
  <si>
    <t>150</t>
  </si>
  <si>
    <t>Pol79</t>
  </si>
  <si>
    <t>160</t>
  </si>
  <si>
    <t>Pol80</t>
  </si>
  <si>
    <t>162</t>
  </si>
  <si>
    <t>Pol83</t>
  </si>
  <si>
    <t>168</t>
  </si>
  <si>
    <t>Pol84</t>
  </si>
  <si>
    <t>170</t>
  </si>
  <si>
    <t>Pol85</t>
  </si>
  <si>
    <t>172</t>
  </si>
  <si>
    <t>Pol86</t>
  </si>
  <si>
    <t>Tvarování mont.dílu</t>
  </si>
  <si>
    <t>174</t>
  </si>
  <si>
    <t>D26</t>
  </si>
  <si>
    <t>DLE CSN 33 2000-6 ed.2</t>
  </si>
  <si>
    <t>176</t>
  </si>
  <si>
    <t>Dost</t>
  </si>
  <si>
    <t>Ostatní</t>
  </si>
  <si>
    <t>ost1</t>
  </si>
  <si>
    <t>Podružný materiál</t>
  </si>
  <si>
    <t>738753838</t>
  </si>
  <si>
    <t>ost2</t>
  </si>
  <si>
    <t>PPV</t>
  </si>
  <si>
    <t>-75574394</t>
  </si>
  <si>
    <t>ost3</t>
  </si>
  <si>
    <t>Zaškolení, dodav.dokumentace, doprava prac.atd.</t>
  </si>
  <si>
    <t>1861389967</t>
  </si>
  <si>
    <t>apnk</t>
  </si>
  <si>
    <t>nové asf.plochy s novým kufrem</t>
  </si>
  <si>
    <t>259,117</t>
  </si>
  <si>
    <t>ro</t>
  </si>
  <si>
    <t>plocha rozprostření ornice</t>
  </si>
  <si>
    <t>86,548</t>
  </si>
  <si>
    <t>4 - Zpevněné plochy, ozelenění a náhradní výsadba</t>
  </si>
  <si>
    <t xml:space="preserve">    1 - Zemní práce</t>
  </si>
  <si>
    <t xml:space="preserve">    1asf - Odstranění stávaj.asf.krytu dotčeného stavbou</t>
  </si>
  <si>
    <t xml:space="preserve">    18 - Zemní práce - povrchové úpravy terénu</t>
  </si>
  <si>
    <t xml:space="preserve">    18nv - Náhradní výsadba</t>
  </si>
  <si>
    <t xml:space="preserve">    57 - Kryty pozemních komunikací letišť a ploch z kameniva nebo živičné</t>
  </si>
  <si>
    <t xml:space="preserve">      57a - Nový kufr pro asf.plochy</t>
  </si>
  <si>
    <t xml:space="preserve">      57b - Úprava stávajícího kufru (po odfrézování)</t>
  </si>
  <si>
    <t xml:space="preserve">      57c - Nové asfaltové vrstvy</t>
  </si>
  <si>
    <t xml:space="preserve">    59 - Dlážděné kryty pozemních komunikací, letišť a ploch</t>
  </si>
  <si>
    <t xml:space="preserve">    91 - Doplňující konstrukce a práce pozemních komunikací, letišť a ploch</t>
  </si>
  <si>
    <t>Zemní práce</t>
  </si>
  <si>
    <t>132251104</t>
  </si>
  <si>
    <t>Hloubení nezapažených rýh šířky do 800 mm strojně s urovnáním dna do předepsaného profilu a spádu v hornině třídy těžitelnosti I skupiny 3 přes 100 m3</t>
  </si>
  <si>
    <t>-1587564281</t>
  </si>
  <si>
    <t>https://podminky.urs.cz/item/CS_URS_2025_01/132251104</t>
  </si>
  <si>
    <t>v rozpočtu inž.sítí jsou provedeny výkopy od úrovně odstr.kufru a zásypy po úroveň -0,57 od koty UT v místě asf.zpev.ploch</t>
  </si>
  <si>
    <t>nová asf.plocha v trase inž.sítí (zásyp po úroveň pláně komunikace je v ceně těchto dílčích rozpočtů profesí)</t>
  </si>
  <si>
    <t>"J od nového skladu"(0,57-0,12)*0,6*13,8</t>
  </si>
  <si>
    <t>"SV od nového skladu"0,45*0,6*17,5</t>
  </si>
  <si>
    <t>"k přístřešku pro techniku"0,45*0,6*12,5</t>
  </si>
  <si>
    <t>vr</t>
  </si>
  <si>
    <t>-910192615</t>
  </si>
  <si>
    <t>v ceně zohledněte oddělení humozní vrstvy pro následné použití na ozelenění (ohumusování)</t>
  </si>
  <si>
    <t>cca PT=UT</t>
  </si>
  <si>
    <t>"rozšíření u vjezdu - nová asf.plocha v zeleni (plocha cca 55,0m2), hl.570mm"0,57*55,0</t>
  </si>
  <si>
    <t>"J od demol.skladu - nová asf.plocha v zeleni (trojúhelník), hl.570mm"0,57*(6,7*2,0/2)</t>
  </si>
  <si>
    <t>odkk</t>
  </si>
  <si>
    <t>1877917183</t>
  </si>
  <si>
    <t>"humozní vrstva z odkopávky zpětně použitá na ozelenění"ro*0,15</t>
  </si>
  <si>
    <t>1218363408</t>
  </si>
  <si>
    <t>odvoz zbylého výkopku na rec.skládku</t>
  </si>
  <si>
    <t>"odkopávka"odkk</t>
  </si>
  <si>
    <t>"odpočet zpětně použité humozní zeminy"-ro*0,15</t>
  </si>
  <si>
    <t>"výkop z rýh"vr</t>
  </si>
  <si>
    <t>598500867</t>
  </si>
  <si>
    <t>34,013*5 'Přepočtené koeficientem množství</t>
  </si>
  <si>
    <t>43033764</t>
  </si>
  <si>
    <t>34,013*1,8 'Přepočtené koeficientem množství</t>
  </si>
  <si>
    <t>575116649</t>
  </si>
  <si>
    <t>"nová asf.plocha v zeleni (plocha cca 55,0m2), hl.570mm"55,0</t>
  </si>
  <si>
    <t>"J od demol.skladu - nová asf.plocha v zeleni (trojúhelník), hl.570mm"(6,7*2,0/2)</t>
  </si>
  <si>
    <t>1asf</t>
  </si>
  <si>
    <t>Odstranění stávaj.asf.krytu dotčeného stavbou</t>
  </si>
  <si>
    <t>113202111</t>
  </si>
  <si>
    <t>Vytrhání obrub s vybouráním lože, s přemístěním hmot na skládku na vzdálenost do 3 m nebo s naložením na dopravní prostředek z krajníků nebo obrubníků stojatých</t>
  </si>
  <si>
    <t>-118523655</t>
  </si>
  <si>
    <t>https://podminky.urs.cz/item/CS_URS_2025_01/113202111</t>
  </si>
  <si>
    <t>"SZ od nového skladu - nejsou obruby"0</t>
  </si>
  <si>
    <t>"JZ nového skladu - parkoviště pr.š.5,0m, dl.15,0m, PT prům.+-0,0"5,0*2+15,0+1,5</t>
  </si>
  <si>
    <t>"kolem původního skladu (UT cca kopíruje PT)"2,0+12,5+6,0+19,8+9,0</t>
  </si>
  <si>
    <t>861628596</t>
  </si>
  <si>
    <t>-1426972412</t>
  </si>
  <si>
    <t>15,539*14 'Přepočtené koeficientem množství</t>
  </si>
  <si>
    <t>-736712848</t>
  </si>
  <si>
    <t>919735113</t>
  </si>
  <si>
    <t>Řezání stávajícího živičného krytu nebo podkladu hloubky přes 100 do 150 mm</t>
  </si>
  <si>
    <t>-1602198196</t>
  </si>
  <si>
    <t>https://podminky.urs.cz/item/CS_URS_2025_01/919735113</t>
  </si>
  <si>
    <t>uvažováno s tl.asfaltu 120mm</t>
  </si>
  <si>
    <t>"SZ od nového skladu"18,88</t>
  </si>
  <si>
    <t>"JZ od nového skladu"17,42+2,0</t>
  </si>
  <si>
    <t>"JZ nového skladu - parkoviště pr.š.5,0m, dl.15,0m, PT prům.+-0,0"5,0*15,0</t>
  </si>
  <si>
    <t>"kolem původního skladu (UT cca kopíruje PT)"1,5+17,93+3,0</t>
  </si>
  <si>
    <t>pro inž.sítě</t>
  </si>
  <si>
    <t>"J od nového skladu"13,8*2</t>
  </si>
  <si>
    <t>"k přístřešku pro techniku"12,5*2</t>
  </si>
  <si>
    <t>113154528</t>
  </si>
  <si>
    <t>Frézování živičného podkladu nebo krytu s naložením hmot na dopravní prostředek plochy do 500 m2 pruhu šířky přes 0,5 m, tloušťky vrstvy 100 mm</t>
  </si>
  <si>
    <t>-474144271</t>
  </si>
  <si>
    <t>https://podminky.urs.cz/item/CS_URS_2025_01/113154528</t>
  </si>
  <si>
    <t>Poznámka k položce:_x000D_
pokud se zhotovitel rozhodne pro vybourání asfaltu, tak v této položce ocení jeho vybourání bez ohledu na ceníkový popis položky pro frézování</t>
  </si>
  <si>
    <t>rozpočet uvažuje s odfrézováním v 1 záběru</t>
  </si>
  <si>
    <t>zhotovitel ocení tuto položku dle jeho TG postupu (více záběrů dle typu použité frézy) bez ohledu na uvedenou výměru</t>
  </si>
  <si>
    <t>tzn. nebudou uplatněny žádné vícepráce a méněpráce z důvodu jiného počtu záběrů</t>
  </si>
  <si>
    <t>"SZ od nového skladu - pr.š.1,1m, dl.15,8m, PT prům.+1,0"1,1*15,8</t>
  </si>
  <si>
    <t>"JZ od nového skladu - pr.š.2,5m, dl.17,42m, PT prům.-0,1"2,5*17,42</t>
  </si>
  <si>
    <t>kolem původního skladu (UT cca kopíruje PT)</t>
  </si>
  <si>
    <t>15,0*(1,5+6,0)/2</t>
  </si>
  <si>
    <t>19,8*6,0</t>
  </si>
  <si>
    <t>6,0*1,5/2</t>
  </si>
  <si>
    <t>"J od nového skladu"0,6*13,8</t>
  </si>
  <si>
    <t>"k přístřešku pro techniku"0,6*12,5</t>
  </si>
  <si>
    <t>113154590</t>
  </si>
  <si>
    <t>Frézování živičného podkladu nebo krytu s naložením hmot na dopravní prostředek Příplatek za každých dalších 10 mm</t>
  </si>
  <si>
    <t>1428632137</t>
  </si>
  <si>
    <t>https://podminky.urs.cz/item/CS_URS_2025_01/113154590</t>
  </si>
  <si>
    <t>331,26*2 'Přepočtené koeficientem množství</t>
  </si>
  <si>
    <t>113fr</t>
  </si>
  <si>
    <t>Likvidace asf.frézinku dle zvyklostí a zkušeností zhotovitele - např.recykl.skládka, odprodej, do kčních vrstev zpev.ploch atd.</t>
  </si>
  <si>
    <t>2080526232</t>
  </si>
  <si>
    <t>Poznámka k položce:_x000D_
pokud se zhotovitel rozhodne pro vybourání asfaltu, tak v této položce ocení likvidaci vybouraného asfaltu bez ohledu na popis položky pro likvidaci frézinku</t>
  </si>
  <si>
    <t>Zemní práce - povrchové úpravy terénu</t>
  </si>
  <si>
    <t>-1382941882</t>
  </si>
  <si>
    <t>86,548*0,15 'Přepočtené koeficientem množství</t>
  </si>
  <si>
    <t>63905955</t>
  </si>
  <si>
    <t>Poznámka k položce:_x000D_
dovoz humozní zeminy z deponie stavby</t>
  </si>
  <si>
    <t>181351003</t>
  </si>
  <si>
    <t>Rozprostření a urovnání ornice v rovině nebo ve svahu sklonu do 1:5 strojně při souvislé ploše do 100 m2, tl. vrstvy do 200 mm</t>
  </si>
  <si>
    <t>-765899560</t>
  </si>
  <si>
    <t>https://podminky.urs.cz/item/CS_URS_2025_01/181351003</t>
  </si>
  <si>
    <t>tl.cca 150mm</t>
  </si>
  <si>
    <t>"D1-F1"2,3*11,0</t>
  </si>
  <si>
    <t>"A4-B4"4,0*3,8</t>
  </si>
  <si>
    <t>"B4-C4"5,7*2,55+0,835*3,5+((2,0+0,5)/2)*7,0</t>
  </si>
  <si>
    <t>"vrt.studna"5,0*4,0-1,8*1,2</t>
  </si>
  <si>
    <t>"ŠS"2,0*1,0</t>
  </si>
  <si>
    <t>181111111</t>
  </si>
  <si>
    <t>Plošná úprava terénu v zemině skupiny 1 až 4 s urovnáním povrchu bez doplnění ornice souvislé plochy do 500 m2 při nerovnostech terénu přes 50 do 100 mm v rovině nebo na svahu do 1:5</t>
  </si>
  <si>
    <t>1960353179</t>
  </si>
  <si>
    <t>https://podminky.urs.cz/item/CS_URS_2025_01/181111111</t>
  </si>
  <si>
    <t>181411131</t>
  </si>
  <si>
    <t>Založení trávníku na půdě předem připravené plochy do 1000 m2 výsevem včetně utažení parkového v rovině nebo na svahu do 1:5</t>
  </si>
  <si>
    <t>-1904735274</t>
  </si>
  <si>
    <t>https://podminky.urs.cz/item/CS_URS_2025_01/181411131</t>
  </si>
  <si>
    <t>00572410</t>
  </si>
  <si>
    <t>osivo směs travní parková</t>
  </si>
  <si>
    <t>-1220507321</t>
  </si>
  <si>
    <t>86,548*0,02 'Přepočtené koeficientem množství</t>
  </si>
  <si>
    <t>185804312</t>
  </si>
  <si>
    <t>Zalití rostlin vodou plochy záhonů jednotlivě přes 20 m2</t>
  </si>
  <si>
    <t>218347161</t>
  </si>
  <si>
    <t>https://podminky.urs.cz/item/CS_URS_2025_01/185804312</t>
  </si>
  <si>
    <t>86,548*0,06 'Přepočtené koeficientem množství</t>
  </si>
  <si>
    <t>18nv</t>
  </si>
  <si>
    <t>Náhradní výsadba</t>
  </si>
  <si>
    <t>183101221</t>
  </si>
  <si>
    <t>Hloubení jamek pro vysazování rostlin v zemině skupiny 1 až 4 s výměnou půdy z 50% v rovině nebo na svahu do 1:5, objemu přes 0,40 do 1,00 m3</t>
  </si>
  <si>
    <t>-1684145735</t>
  </si>
  <si>
    <t>https://podminky.urs.cz/item/CS_URS_2025_01/183101221</t>
  </si>
  <si>
    <t>Poznámka k položce:_x000D_
cena vč.ikvidace výkopku dle zvyklostí zhotovitele_x000D_
V cenách jsou započteny i náklady na případné naložení přebytečných výkopků na dopravní prostředek, odvoz na vzdálenost do 20 km a složení výkopků.</t>
  </si>
  <si>
    <t>10321100</t>
  </si>
  <si>
    <t>zahradní substrát pro výsadbu VL</t>
  </si>
  <si>
    <t>-1865075620</t>
  </si>
  <si>
    <t>2*0,5 'Přepočtené koeficientem množství</t>
  </si>
  <si>
    <t>184201111</t>
  </si>
  <si>
    <t>Výsadba stromů bez balu do předem vyhloubené jamky se zalitím v rovině nebo na svahu do 1:5, při výšce kmene do 1,8 m</t>
  </si>
  <si>
    <t>1212352854</t>
  </si>
  <si>
    <t>https://podminky.urs.cz/item/CS_URS_2025_01/184201111</t>
  </si>
  <si>
    <t>Poznámka k položce:_x000D_
Náhradní výsadba – 2 ks stromků ovocných dřevin (třešeň, švestka nebo jabloň) - Vysazované stromky budou mít zapěstovanou korunku, výška nasazení koruny bude min. 1,7 m, dřeviny budou kotveny 3 stabilizačními kůly, kmeny stromů budou po výsadbě dostatečně chráněny proti poškození, ochranné pletivo bude kotveno ke stabilizačním kůlům. Minimální spon vysazovaných dřevin je 7 m.</t>
  </si>
  <si>
    <t>18os</t>
  </si>
  <si>
    <t>Ovocný strom (nasazení koruny 1,7m) - dodávka</t>
  </si>
  <si>
    <t>-318405954</t>
  </si>
  <si>
    <t>Poznámka k položce:_x000D_
rozpočet uvažuje prostokořený strom - bude upřesněno při výsadbě a odsouhlaseno TDI</t>
  </si>
  <si>
    <t>184215132</t>
  </si>
  <si>
    <t>Ukotvení dřeviny kůly v rovině nebo na svahu do 1:5 třemi kůly, délky přes 1 do 2 m</t>
  </si>
  <si>
    <t>-1549236653</t>
  </si>
  <si>
    <t>https://podminky.urs.cz/item/CS_URS_2025_01/184215132</t>
  </si>
  <si>
    <t>60591253</t>
  </si>
  <si>
    <t>kůl vyvazovací dřevěný impregnovaný D 8cm dl 2m</t>
  </si>
  <si>
    <t>-256459506</t>
  </si>
  <si>
    <t>2*3 'Přepočtené koeficientem množství</t>
  </si>
  <si>
    <t>18ok</t>
  </si>
  <si>
    <t>Ochrana kmenu stromku proti poškození (ochranné pletivo kotvené ke stabilizačním kůlům) - d,m</t>
  </si>
  <si>
    <t>-82949838</t>
  </si>
  <si>
    <t>Kryty pozemních komunikací letišť a ploch z kameniva nebo živičné</t>
  </si>
  <si>
    <t>57a</t>
  </si>
  <si>
    <t>Nový kufr pro asf.plochy</t>
  </si>
  <si>
    <t>461207348</t>
  </si>
  <si>
    <t>vyspádování asf.plochy v prostoru bývalého skladu (prům.pláň -0,35, KTU prům.cca +0,2)</t>
  </si>
  <si>
    <t xml:space="preserve"> vč.plochy sjezdu na pláň HTU (ve stavební části zasypáno na úroveň cca -0,32)</t>
  </si>
  <si>
    <t>předpoklad spádu KTU od cca +-0,0 po +0,4 (prům.+0,2), uvažováno 50% plochy odkop a 50% násyp výkopkem</t>
  </si>
  <si>
    <t>"odkop tl.0,0-0,2m"(0,2/2)*13,5*(8,3-1,5)</t>
  </si>
  <si>
    <t>162251101</t>
  </si>
  <si>
    <t>Vodorovné přemístění výkopku nebo sypaniny po suchu na obvyklém dopravním prostředku, bez naložení výkopku, avšak se složením bez rozhrnutí z horniny třídy těžitelnosti I skupiny 1 až 3 na vzdálenost do 20 m</t>
  </si>
  <si>
    <t>1928412301</t>
  </si>
  <si>
    <t>https://podminky.urs.cz/item/CS_URS_2025_01/162251101</t>
  </si>
  <si>
    <t>-1154982728</t>
  </si>
  <si>
    <t>181912112</t>
  </si>
  <si>
    <t>Úprava pláně vyrovnáním výškových rozdílů ručně v hornině třídy těžitelnosti I skupiny 3 se zhutněním</t>
  </si>
  <si>
    <t>-1670653470</t>
  </si>
  <si>
    <t>https://podminky.urs.cz/item/CS_URS_2025_01/181912112</t>
  </si>
  <si>
    <t>Poznámka k položce:_x000D_
položka pro finální dorovnání pláně pod nový kufr</t>
  </si>
  <si>
    <t>564761111</t>
  </si>
  <si>
    <t>Podklad nebo kryt z kameniva hrubého drceného vel. 32-63 mm s rozprostřením a zhutněním plochy přes 100 m2, po zhutnění tl. 200 mm</t>
  </si>
  <si>
    <t>-515425086</t>
  </si>
  <si>
    <t>https://podminky.urs.cz/item/CS_URS_2025_01/564761111</t>
  </si>
  <si>
    <t>Poznámka k položce:_x000D_
fr.0-63!!!_x000D_
tonáž se nezapočítává do přesunu hmot (uvažován přímý výsyp), případný přesun hmot započítejte do ceny</t>
  </si>
  <si>
    <t>564772111</t>
  </si>
  <si>
    <t>Podklad nebo kryt z vibrovaného štěrku VŠ s rozprostřením, vlhčením a zhutněním, po zhutnění tl. 250 mm</t>
  </si>
  <si>
    <t>2102930716</t>
  </si>
  <si>
    <t>https://podminky.urs.cz/item/CS_URS_2025_01/564772111</t>
  </si>
  <si>
    <t>ve stavební části jsou provedeny zásypy kolem objektu po úroveň -0,57 od koty UT v místě asf.zpev.ploch</t>
  </si>
  <si>
    <t>zde bude nutné vytvořit nový kufr</t>
  </si>
  <si>
    <t>asfaltové plochy na zásyp kolem nové haly</t>
  </si>
  <si>
    <t>"F1-F4 zásyp po prům.-0,045 (ktu prům. cca +0,525 (+0,65 až +0,4))"(1,5+0,1)*(12,1-0,3+1,5)</t>
  </si>
  <si>
    <t>"parkoviště C4-F4, po prům.-0,295 (ktu prům. cca +0,275 (+0,4 až +0,15))"(1,5+0,3)*14,8</t>
  </si>
  <si>
    <t>"A1-A4 po prům.-0,57 (ktu prům. cca +-0,0)"((1,5+0,1)*(12,1+1,5*2)-0,8*1,5/2)</t>
  </si>
  <si>
    <t>"A1-D1 po prům.+0,38 (ktu prům. cca +0,95 (+0,1 až +1,8))"(1,5-1,0)*15,713</t>
  </si>
  <si>
    <t>asf.plochy v prostoru bývalého skladu (prům.pláň -0,35, KTU prům.cca +0,2)</t>
  </si>
  <si>
    <t>13,5*(8,3-1,5)</t>
  </si>
  <si>
    <t>"rozšíření u vjezdu - nová asf.plocha v zeleni (plocha cca 55,0m2), hl.570mm"55,0</t>
  </si>
  <si>
    <t>"SV od nového skladu"0,6*17,5</t>
  </si>
  <si>
    <t>57b</t>
  </si>
  <si>
    <t>Úprava stávajícího kufru (po odfrézování)</t>
  </si>
  <si>
    <t>566201111</t>
  </si>
  <si>
    <t>Úprava dosavadního krytu z kameniva drceného jako podklad pro nový kryt s vyrovnáním profilu v příčném i podélném směru, s vlhčením a zhutněním, s doplněním kamenivem drceným, jeho rozprostřením a zhutněním, v množství do 0,04 m3/m2</t>
  </si>
  <si>
    <t>1482526143</t>
  </si>
  <si>
    <t>https://podminky.urs.cz/item/CS_URS_2025_01/566201111</t>
  </si>
  <si>
    <t>cena vč.zhutnění!!!</t>
  </si>
  <si>
    <t xml:space="preserve">finální úprava ponechaného kufru po odfrézování asf.vrstvy </t>
  </si>
  <si>
    <t>rozpočet uvažuje s využitím stáv.kufru (stáv.asf.plochy nevykazují výrazné deformace rovinnosti)</t>
  </si>
  <si>
    <t>"celková plocha nových asf.ploch"ap</t>
  </si>
  <si>
    <t>"odpočet nových asf.ploch s novým kufrem"-apnk</t>
  </si>
  <si>
    <t>57c</t>
  </si>
  <si>
    <t>Nové asfaltové vrstvy</t>
  </si>
  <si>
    <t>398999102</t>
  </si>
  <si>
    <t>-758447952</t>
  </si>
  <si>
    <t>596606865</t>
  </si>
  <si>
    <t>"SV (F1-F4),ktu prům. cca +0,525 (+0,65 až +0,4)"6,1*1,405+((4,7+0,9)/2)*(12,1-0,3)</t>
  </si>
  <si>
    <t>"JV (celá plocha vč.parkoviště C4-F4) ktu prům. cca +0,275 (+0,4 až +0,15)"((19,545+22,775)/2)*(12,05+0,3)</t>
  </si>
  <si>
    <t>"JZ (A1-A4) ktu prům. cca +-0,0"2,95*17,42-2,0*1,0/2-1,0*1,5</t>
  </si>
  <si>
    <t>"SZ (A1-D1) ktu prům. cca +0,95 (+0,1 až +1,8)"((1,3+2,3)/2)*15,8</t>
  </si>
  <si>
    <t>"J od nového skladu (nová asf.plocha v trase inž.sítí)"0,6*13,8</t>
  </si>
  <si>
    <t>"k přístřešku pro techniku (nová asf.plocha v trase inž.sítí)"0,6*12,5</t>
  </si>
  <si>
    <t>ap</t>
  </si>
  <si>
    <t>Dlážděné kryty pozemních komunikací, letišť a ploch</t>
  </si>
  <si>
    <t>1zd</t>
  </si>
  <si>
    <t xml:space="preserve">Zemní práce pro zhotovení pláně pod kufr zámkovky mimo plochu HTU u nádrže PHM (do cca 5,0m2, hl.do 0,25m = do cca 1,25m3) </t>
  </si>
  <si>
    <t>108476695</t>
  </si>
  <si>
    <t>-1034729405</t>
  </si>
  <si>
    <t>564851011</t>
  </si>
  <si>
    <t>Podklad ze štěrkodrti ŠD s rozprostřením a zhutněním plochy jednotlivě do 100 m2, po zhutnění tl. 150 mm</t>
  </si>
  <si>
    <t>1600234924</t>
  </si>
  <si>
    <t>https://podminky.urs.cz/item/CS_URS_2025_01/564851011</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</si>
  <si>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</si>
  <si>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</si>
  <si>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13558899</t>
  </si>
  <si>
    <t>https://podminky.urs.cz/item/CS_URS_2025_01/596211110</t>
  </si>
  <si>
    <t>C02,102</t>
  </si>
  <si>
    <t>"zámkovka u PHM"1,0*3,68+2,5*0,8</t>
  </si>
  <si>
    <t>"zámkovka podél skladu (A1-D1)-pláň je připravena v položce zásypu stavební části"1,16*15,713</t>
  </si>
  <si>
    <t>"zámkovka u VS"1,2*1,8</t>
  </si>
  <si>
    <t>59245015</t>
  </si>
  <si>
    <t>dlažba zámková betonová tvaru I 200x165mm tl 60mm přírodní</t>
  </si>
  <si>
    <t>382594244</t>
  </si>
  <si>
    <t>26,067*1,03 'Přepočtené koeficientem množství</t>
  </si>
  <si>
    <t>Doplňující konstrukce a práce pozemních komunikací, letišť a ploch</t>
  </si>
  <si>
    <t>916131213</t>
  </si>
  <si>
    <t>Osazení silničního obrubníku betonového se zřízením lože, s vyplněním a zatřením spár cementovou maltou stojatého s boční opěrou z betonu prostého, do lože z betonu prostého</t>
  </si>
  <si>
    <t>88034477</t>
  </si>
  <si>
    <t>https://podminky.urs.cz/item/CS_URS_2025_01/916131213</t>
  </si>
  <si>
    <t>předbhěžná položka pro ohraničení asf.pl.od zeleně</t>
  </si>
  <si>
    <t>množství odsouhlasí TDI</t>
  </si>
  <si>
    <t>"vrt.studna"9,0+18,0+1,4</t>
  </si>
  <si>
    <t>"parkoviště/zeleň"10,5</t>
  </si>
  <si>
    <t>"J roh skladu"2,5+1,3</t>
  </si>
  <si>
    <t>"SZ chodník"15,8+1,0+1,3</t>
  </si>
  <si>
    <t>"nová plocha u vjezdu"20,0</t>
  </si>
  <si>
    <t>59217031</t>
  </si>
  <si>
    <t>obrubník silniční betonový 1000x150x250mm</t>
  </si>
  <si>
    <t>1690766496</t>
  </si>
  <si>
    <t>80,8*1,02 'Přepočtené koeficientem množství</t>
  </si>
  <si>
    <t>916331112</t>
  </si>
  <si>
    <t>Osazení zahradního obrubníku betonového s ložem tl. od 50 do 100 mm z betonu prostého tř. C 12/15 s boční opěrou z betonu prostého tř. C 12/15</t>
  </si>
  <si>
    <t>846569776</t>
  </si>
  <si>
    <t>https://podminky.urs.cz/item/CS_URS_2025_01/916331112</t>
  </si>
  <si>
    <t>"zámkovka u PHM"3,68*2+2,5</t>
  </si>
  <si>
    <t>"zámkovka u VS"1,2+1,8</t>
  </si>
  <si>
    <t>59217011</t>
  </si>
  <si>
    <t>obrubník zahradní betonový 500x50x200mm</t>
  </si>
  <si>
    <t>1225306376</t>
  </si>
  <si>
    <t>12,86*1,02 'Přepočtené koeficientem množství</t>
  </si>
  <si>
    <t>998225111</t>
  </si>
  <si>
    <t>Přesun hmot pro komunikace s krytem z kameniva, monolitickým betonovým nebo živičným dopravní vzdálenost do 200 m jakékoliv délky objektu</t>
  </si>
  <si>
    <t>713424365</t>
  </si>
  <si>
    <t>https://podminky.urs.cz/item/CS_URS_2025_01/998225111</t>
  </si>
  <si>
    <t>D1-02 - Venkovní rozvody kanalizace a vody</t>
  </si>
  <si>
    <t>D1 - Venkovní kanalizace</t>
  </si>
  <si>
    <t xml:space="preserve">    13 - Hloubené vykopávky</t>
  </si>
  <si>
    <t xml:space="preserve">    15 - Roubení</t>
  </si>
  <si>
    <t xml:space="preserve">    16 - Přemístění výkopku</t>
  </si>
  <si>
    <t xml:space="preserve">    17 - Konstrukce ze zemin</t>
  </si>
  <si>
    <t xml:space="preserve">    19 - Hloubení pro podzemní stěny, ražení a hloubení důlní</t>
  </si>
  <si>
    <t xml:space="preserve">    27 - Základy</t>
  </si>
  <si>
    <t xml:space="preserve">    45 - Podkladní a vedlejší konstrukce (kromě vozovek a železničního svršku)</t>
  </si>
  <si>
    <t xml:space="preserve">    722 - Vnitřní vodovod</t>
  </si>
  <si>
    <t xml:space="preserve">    87 - Potrubí z trub plastických, skleněných a čedičových</t>
  </si>
  <si>
    <t xml:space="preserve">    89 - Ostatní konstrukce a práce na trubním vedení</t>
  </si>
  <si>
    <t xml:space="preserve">    H27 - Vedení trubní dálková a přípojná</t>
  </si>
  <si>
    <t>Venkovní kanalizace</t>
  </si>
  <si>
    <t>Hloubené vykopávky</t>
  </si>
  <si>
    <t>139601102R00</t>
  </si>
  <si>
    <t>Ruční výkop jam, rýh a šachet v hornině tř. 3</t>
  </si>
  <si>
    <t>RTS II / 2024</t>
  </si>
  <si>
    <t>Poznámka k položce:_x000D_
;dokopávky cca ;  1,9</t>
  </si>
  <si>
    <t>132201219R00</t>
  </si>
  <si>
    <t>Příplatek za lepivost - hloubení rýh 200cm v hor.3</t>
  </si>
  <si>
    <t>132201211R00</t>
  </si>
  <si>
    <t>Hloubení rýh š.do 200 cm hor.3 do 100 m3,STROJNĚ</t>
  </si>
  <si>
    <t xml:space="preserve">Poznámka k položce:_x000D_
0,85*1,4*25,4+0,85*1,6*10,5+0,85*1,3*17,8+0,85*1,8*40,0+0,85*2,0*10,8_x000D_
</t>
  </si>
  <si>
    <t>131201119R00</t>
  </si>
  <si>
    <t>Příplatek za lepivost - hloubení nezap.jam v hor.3</t>
  </si>
  <si>
    <t>131201111R00</t>
  </si>
  <si>
    <t>Hloubení nezapaž. jam hor.3 do 100 m3, STROJNĚ</t>
  </si>
  <si>
    <t xml:space="preserve">Poznámka k položce:_x000D_
;retenční jímky; 6,8*3,5*3,0_x000D_
</t>
  </si>
  <si>
    <t>132201110R00</t>
  </si>
  <si>
    <t>Hloubení rýh š.do 60 cm v hor.3 do 50 m3, STROJNĚ</t>
  </si>
  <si>
    <t xml:space="preserve">Poznámka k položce:_x000D_
;vodovod z jímky; 0,4*0,8*15,0_x000D_
</t>
  </si>
  <si>
    <t>Roubení</t>
  </si>
  <si>
    <t>151101101R00</t>
  </si>
  <si>
    <t>Pažení a rozepření stěn rýh - příložné - hl.do 2 m</t>
  </si>
  <si>
    <t xml:space="preserve">Poznámka k položce:_x000D_
1,4*25,4*2+1,6*10,5*2+1,3*17,8*2+2*1,8*40,0+2*2,0*10,8_x000D_
</t>
  </si>
  <si>
    <t>151101111R00</t>
  </si>
  <si>
    <t>Odstranění pažení stěn rýh - příložné - hl. do 2 m</t>
  </si>
  <si>
    <t>151101201R00</t>
  </si>
  <si>
    <t>Pažení stěn výkopu - příložné - hloubky do 4 m</t>
  </si>
  <si>
    <t xml:space="preserve">Poznámka k položce:_x000D_
3,0*(6,8*2+3,5*2)_x000D_
</t>
  </si>
  <si>
    <t>151101211R00</t>
  </si>
  <si>
    <t>Odstranění pažení stěn - příložné - hl. do 4 m</t>
  </si>
  <si>
    <t>151101301R00</t>
  </si>
  <si>
    <t>Rozepření stěn pažení - příložné - hl. do 4 m</t>
  </si>
  <si>
    <t xml:space="preserve">Poznámka k položce:_x000D_
6,8*3,5*3,0_x000D_
</t>
  </si>
  <si>
    <t>151101311R00</t>
  </si>
  <si>
    <t>Odstranění rozepření stěn - příložné - hl. do 4 m</t>
  </si>
  <si>
    <t>Přemístění výkopku</t>
  </si>
  <si>
    <t>162601102R00</t>
  </si>
  <si>
    <t>Vodorovné přemístění výkopku z hor.1-4 do 5000 m</t>
  </si>
  <si>
    <t xml:space="preserve">Poznámka k položce:_x000D_
143,735-(0,85*1,05*10,5+0,85*1,45*10,8)+71,4+4,8_x000D_
</t>
  </si>
  <si>
    <t>162701109R00</t>
  </si>
  <si>
    <t>Příplatek k vod. přemístění hor.1-4 za další 1 km</t>
  </si>
  <si>
    <t xml:space="preserve">Poznámka k položce:_x000D_
197,253*8_x000D_
</t>
  </si>
  <si>
    <t>Konstrukce ze zemin</t>
  </si>
  <si>
    <t>175101101RT2</t>
  </si>
  <si>
    <t>Obsyp potrubí bez prohození sypaniny</t>
  </si>
  <si>
    <t xml:space="preserve">Poznámka k položce:_x000D_
s dodáním štěrkopísku frakce 0 - 22mm_x000D_
0,85*0,45*25,4+0,85*0,45*10,5+0,85*0,45*17,8+0,85*0,45*40,0+0,85*0,45*10,8_x000D_
0,4*0,8*15,0_x000D_
</t>
  </si>
  <si>
    <t>174101101R00</t>
  </si>
  <si>
    <t>Zásyp jam, rýh, šachet se zhutněním</t>
  </si>
  <si>
    <t xml:space="preserve">Poznámka k položce:_x000D_
0,85*0,85*25,4+0,85*1,05*10,5+0,85*0,75*17,8+0,85*1,25*40,0+0,85*1,45*10,8_x000D_
;obsyp jímky; 6,8*3,5*3,0-6,08*2,68*2,25_x000D_
</t>
  </si>
  <si>
    <t>Štěrkodrtě frakce 0-32 C</t>
  </si>
  <si>
    <t>RTS II / 2022</t>
  </si>
  <si>
    <t xml:space="preserve">Poznámka k položce:_x000D_
(0,85*0,85*25,4+0,85*0,75*17,8+0,85*1,25*40,0)*1,8_x000D_
;obsyp jímky; (6,8*3,5*3,0-6,08*2,68*2,25)*1,8_x000D_
</t>
  </si>
  <si>
    <t>Hloubení pro podzemní stěny, ražení a hloubení důlní</t>
  </si>
  <si>
    <t>199000002R00</t>
  </si>
  <si>
    <t>Poplatek za skládku horniny 1- 4</t>
  </si>
  <si>
    <t>Základy</t>
  </si>
  <si>
    <t>273313621R00</t>
  </si>
  <si>
    <t>Beton základových desek prostý C 20/25</t>
  </si>
  <si>
    <t xml:space="preserve">Poznámka k položce:_x000D_
;pod retenční nádrž; 0,2*3,5*6,8_x000D_
</t>
  </si>
  <si>
    <t>273361921RT4</t>
  </si>
  <si>
    <t>Výztuž základových desek ze svařovaných sítí</t>
  </si>
  <si>
    <t xml:space="preserve">Poznámka k položce:_x000D_
průměr drátu  6,0, oka 100/100 mm KH30_x000D_
3,5*6,8*1,2*2*0,0045_x000D_
</t>
  </si>
  <si>
    <t>Podkladní a vedlejší konstrukce (kromě vozovek a železničního svršku)</t>
  </si>
  <si>
    <t>451572111R00</t>
  </si>
  <si>
    <t>Lože pod potrubí z kameniva těženého 0 - 4 mm</t>
  </si>
  <si>
    <t xml:space="preserve">Poznámka k položce:_x000D_
;pod nádrž; 0,1*3,5*6,8_x000D_
0,85*0,1*25,4+0,85*0,1*10,5+0,85*0,1*17,8+0,85*0,1*40,0+0,85*0,1*10,8_x000D_
</t>
  </si>
  <si>
    <t>722</t>
  </si>
  <si>
    <t>Vnitřní vodovod</t>
  </si>
  <si>
    <t>725000021VD</t>
  </si>
  <si>
    <t>Kalové čerpadlo s plovákem - nerez a 20 m el. kabelem</t>
  </si>
  <si>
    <t>Poznámka k položce:_x000D_
V akumulační nádrži bude osazeno nerezové kalové čerpadlo 230 V, 0,97 kW, 68 IP, max. průtok  21,6 m3/hod., průchodnost 5 mm. Kompaktní, přenosná čerpadla s nerezovým pláštěm. Nerezová hřídel motoru.  Unikátní konstrukce oběžného kola vyniká vysokou odolností opotřebení.  Čerpadla jsou vybavena vzduchovým ventilem, který se v případě provozu čerpadla na sucho  přepíná, chladí rotor a tím nedojde ke spálení čerpadla.  Motor čerpadla je chlazený čerpanou kapalinou a proto čerpadlo nemusí být při čerpání celé  ponořeno.  Čerpadlo je vybaveno nastavitelným plovákovým spínačem, který ovládá chod čerpadla v závislosti  na hladině čerpané vody.  Zabudovaná tepelná pojistka, která chrání čerpadlo proti přehřátí a přetížení.   Snadná manipulace.  Výtlak 2" (vnitřní závit) a součástí čerpadla je bajonetová spojka (redukce) C52 na požární hadici.  Kabel s vidlicí, délka 20 m.  Průměr 185 mm, výška 440 mm.</t>
  </si>
  <si>
    <t>722171216R00</t>
  </si>
  <si>
    <t>Potrubí plastové PE-HD vodovodní, D 63 x 5,8 mm</t>
  </si>
  <si>
    <t>Potrubí z trub plastických, skleněných a čedičových</t>
  </si>
  <si>
    <t>831000001VD</t>
  </si>
  <si>
    <t>Napojení na stávající šachtu - kanalizace</t>
  </si>
  <si>
    <t>Poznámka k položce:_x000D_
Napojení + další práce a materiál ve výkaze neuvedený avšak nezbytně nutný k řádnému zkompletování</t>
  </si>
  <si>
    <t>871313121R00</t>
  </si>
  <si>
    <t>Montáž trub z plastu, gumový kroužek, DN 150</t>
  </si>
  <si>
    <t xml:space="preserve">Poznámka k položce:_x000D_
50,8+35,4+4,0+17,8+4,0_x000D_
</t>
  </si>
  <si>
    <t>286111901</t>
  </si>
  <si>
    <t>Trubka kanalizační PVC  SN 12 DN 150/1000</t>
  </si>
  <si>
    <t>286111902</t>
  </si>
  <si>
    <t>Trubka kanalizační PVC  SN 12 DN 150/3000</t>
  </si>
  <si>
    <t>286111903</t>
  </si>
  <si>
    <t>Trubka kanalizační PVC  SN 12 DN 150/6000</t>
  </si>
  <si>
    <t>877313123R00</t>
  </si>
  <si>
    <t>Montáž tvarovek jednoos. plast. gum.kroužek DN 150</t>
  </si>
  <si>
    <t>28656332</t>
  </si>
  <si>
    <t>Koleno kanalizační   DN 150/30°</t>
  </si>
  <si>
    <t>RTS II / 2020</t>
  </si>
  <si>
    <t>28656331</t>
  </si>
  <si>
    <t>Koleno kanalizační  DN 150/15°</t>
  </si>
  <si>
    <t>28656333</t>
  </si>
  <si>
    <t>Koleno kanalizační   DN 150/45°</t>
  </si>
  <si>
    <t>877353121RT7</t>
  </si>
  <si>
    <t>Montáž tvarovek odboč. plast. gum. kroužek DN 200</t>
  </si>
  <si>
    <t>28651705.A</t>
  </si>
  <si>
    <t>Odbočka kanalizační KGEA 160/ 160/45° PVC</t>
  </si>
  <si>
    <t>Ostatní konstrukce a práce na trubním vedení</t>
  </si>
  <si>
    <t>899711122R00</t>
  </si>
  <si>
    <t>Fólie výstražná z PVC, šířka 30 cm</t>
  </si>
  <si>
    <t>899623111R00</t>
  </si>
  <si>
    <t>Obetonování potrubí nebo zdiva stok betonem C -/5</t>
  </si>
  <si>
    <t xml:space="preserve">Poznámka k položce:_x000D_
;cca; 1,5_x000D_
</t>
  </si>
  <si>
    <t>892581111R00</t>
  </si>
  <si>
    <t>Zkouška těsnosti kanalizace DN do 300, vodou</t>
  </si>
  <si>
    <t>892583111R00</t>
  </si>
  <si>
    <t>Zabezpečení konců kanal. potrubí DN do 300, vodou</t>
  </si>
  <si>
    <t>úsek</t>
  </si>
  <si>
    <t>890000008VD</t>
  </si>
  <si>
    <t>Retenční betonová jímka, užitný objem 23 m3</t>
  </si>
  <si>
    <t>Poznámka k položce:_x000D_
Dodávka včetně montáže, dopravy, osvědčení o těsnostI, včetně vlezových šachet, kotvení. Přesný popis viz PD Nádrž  je tvořena betonovým prefabrikovaným dnem 2,4x5,8m, výšky 1,93 m a zákrytovou deskou  2,68x6,80 m výšky 250 mm s litinovým poklopem O 600 mm. V retenčním objektu bude osazen  regulovaný odtok s bezpečnostním přepadem.  PNO 240/580/193 BZP, tl. stěny musí být 140 mm + zákrytová deska PNO 240/580/25 ZDP – tl.  desky 250 mm.  Specifikaci pro výrobu – pro pojezd zatížení D400.</t>
  </si>
  <si>
    <t>894431311RBB</t>
  </si>
  <si>
    <t>Šachta, D 425 mm, dl.šach.roury 1,50 m, přímá</t>
  </si>
  <si>
    <t>Poznámka k položce:_x000D_
dno KG D 160 mm, poklop šedá litina 40 t</t>
  </si>
  <si>
    <t>894431421RBB</t>
  </si>
  <si>
    <t>Šachta D 600 mm, dl.šach.roury 2,00 m, přímá - filtrační šachta</t>
  </si>
  <si>
    <t>Poznámka k položce:_x000D_
dno KG D 200 mm, poklop litina 40 t</t>
  </si>
  <si>
    <t>H27</t>
  </si>
  <si>
    <t>Vedení trubní dálková a přípojná</t>
  </si>
  <si>
    <t>998276101R00</t>
  </si>
  <si>
    <t>Přesun hmot, trubní vedení plastová, otevř. výkop</t>
  </si>
  <si>
    <t>D1-03 - Venkovní rozvody NN</t>
  </si>
  <si>
    <t xml:space="preserve">    D2 - Dodávky</t>
  </si>
  <si>
    <t xml:space="preserve">      D3 - Specifikace dodávky RMS2</t>
  </si>
  <si>
    <t xml:space="preserve">      D4 - Specifikace dodávky RMS2.1</t>
  </si>
  <si>
    <t xml:space="preserve">    D5 - Elektromontáže</t>
  </si>
  <si>
    <t xml:space="preserve">      D6 - TRUBKA TUHÁ TĚŽKÁ 1250N PVC</t>
  </si>
  <si>
    <t xml:space="preserve">      D7 - TRUBKA KOPOFLEX 450N LDPE/HDPE</t>
  </si>
  <si>
    <t xml:space="preserve">      D8 - KABELOVÝ ŽLAB MERKUR - ŽÁROVÝ ZINEK VČ. NK</t>
  </si>
  <si>
    <t xml:space="preserve">      D9 - KABEL SILOVÝ,IZOLACE PVC</t>
  </si>
  <si>
    <t xml:space="preserve">      D11 - UKONČENÍ KABELŮ SMRŠŤOVACÍ ZÁKLOPKOU</t>
  </si>
  <si>
    <t xml:space="preserve">      D13 - OCELOVÝ DRÁT POZINKOVANÝ</t>
  </si>
  <si>
    <t xml:space="preserve">      D14 - OCELOVÝ PÁSEK POZINKOVANÝ</t>
  </si>
  <si>
    <t xml:space="preserve">      D15 - SOUČÁSTI HROMOSVODŮ</t>
  </si>
  <si>
    <t>D45 - Montáž</t>
  </si>
  <si>
    <t xml:space="preserve">      D12 - UKONČENÍ  VODIČŮ V ROZVADĚČÍCH</t>
  </si>
  <si>
    <t xml:space="preserve">      D16 - MONTÁŽ PLASTOVÝCH SKŘÍNÍ</t>
  </si>
  <si>
    <t xml:space="preserve">      D17 - MONTÁŽ KOMPAKTNÍHO PILÍŘE</t>
  </si>
  <si>
    <t xml:space="preserve">      D18 - HODINOVE ZUCTOVACI SAZBY</t>
  </si>
  <si>
    <t xml:space="preserve">      D19 - PROVEDENI REVIZNICH ZKOUSEK</t>
  </si>
  <si>
    <t xml:space="preserve">    D20 - Zemní práce</t>
  </si>
  <si>
    <t xml:space="preserve">      D21 - VYTÝČENÍ TRATI KABEL.VEDENÍ</t>
  </si>
  <si>
    <t xml:space="preserve">      D22 - BOURANÍ ŽIVIČNÝCH POVRCHŮ</t>
  </si>
  <si>
    <t xml:space="preserve">      D23 - ŘEZÁNÍ SPÁRY</t>
  </si>
  <si>
    <t xml:space="preserve">      D25 - VÝKOP JÁMY PRO STOŽÁR,BETONOVÝ ZÁKLAD A JINÉ ZAŘÍZENÍ</t>
  </si>
  <si>
    <t xml:space="preserve">      D26 - ZÁKLAD Z PROSTÉHO BETONU</t>
  </si>
  <si>
    <t xml:space="preserve">      D27 - ROZBOURÁNÍ BETONOVÉHO ZÁKLADU</t>
  </si>
  <si>
    <t xml:space="preserve">      D29 - HLOUBENÍ KABELOVÉ RÝHY V ZEMINĚ TŘÍDY 3</t>
  </si>
  <si>
    <t xml:space="preserve">      D31 - ZŘÍZENÍ KABEL.LOŽE Z KOPANÉHO PÍSKU BEZ ZAKRYTÍ</t>
  </si>
  <si>
    <t xml:space="preserve">      D32 - FOLIE VÝSTRAŽNÁ Z PVC</t>
  </si>
  <si>
    <t xml:space="preserve">      D34 - ZAJIŠTĚNÍ VSTUPNÍHO A VÝSTUPNÍHO OTVORU VE STĚNĚ</t>
  </si>
  <si>
    <t xml:space="preserve">      D36 - ZÁHOZ KABEL.RÝHY-ZEMINA TŘ.3 VČETNĚ HUTNĚNÍ</t>
  </si>
  <si>
    <t xml:space="preserve">      D38 - PROVIZORNÍ ÚPRAVA TERÉNU V PŘÍRODNÍ ZEMINĚ</t>
  </si>
  <si>
    <t xml:space="preserve">      D39 - PODKLADOVÁ VRSTVA</t>
  </si>
  <si>
    <t xml:space="preserve">      D40 - JEDNOVRSTVOVÁ VOZOVKA</t>
  </si>
  <si>
    <t xml:space="preserve">      D41 - PRŮRAZ BETONOVOU ZDÍ</t>
  </si>
  <si>
    <t xml:space="preserve">      D43 - ZAMĚŘENÍ TRASY KABEL.VEDENÍ DO GEODETICKÉ MAPY</t>
  </si>
  <si>
    <t xml:space="preserve">      D44 - POPLATEK ZA ULOŽENÍ NA SKLÁDKU</t>
  </si>
  <si>
    <t>Dodávky</t>
  </si>
  <si>
    <t>Pol111</t>
  </si>
  <si>
    <t>Zásuvková skříň FAMATEL v31078-ZSF20101000.1 /3977 IP54 jištěná s chráničem 40/4/003-A, zásuvky 2x230V, 1x16/5, 1x32/5, přístroje EATON 10kA: 2xPL7-B16/1, 1xPL7-B16/3, 1xPL7-B32/3, PF7-40/4/003-A na vstupu, použité pouzdro: 3977 - 685x330x155mm, barva: světle šedá, prostorová rezerva 20 M pro doplnění přístrojů</t>
  </si>
  <si>
    <t>Specifikace dodávky RMS2</t>
  </si>
  <si>
    <t>Pol87</t>
  </si>
  <si>
    <t>ER2/NK-7/DIN 54M 1830x470x250 komp. pilíř prázdný</t>
  </si>
  <si>
    <t>Pol88</t>
  </si>
  <si>
    <t>P3-63/EA/SVB-SW Vypínač 0-I, 3-pól, 63A, do panelu IP65</t>
  </si>
  <si>
    <t>Pol89</t>
  </si>
  <si>
    <t>T0-1-8200/EA/SVB-SW Vypínač 0-I, 1-pól, 20A, do panelu IP65</t>
  </si>
  <si>
    <t>Pol90</t>
  </si>
  <si>
    <t>FLP-B+C MAXI VS/3 75 kA (10/350)/3 póly, kombinovaný svodič B+C, vyjímatelné moduly, dálk. signalizace</t>
  </si>
  <si>
    <t>Pol91</t>
  </si>
  <si>
    <t>PL7-B16/1 Jistič  char B, 1-pólový, 10kA</t>
  </si>
  <si>
    <t>Pol92</t>
  </si>
  <si>
    <t>PL7-C16/3 Jistič  char C, 3-pólový, 10kA</t>
  </si>
  <si>
    <t>Pol93</t>
  </si>
  <si>
    <t>PL7-C25/3 Jistič  char C, 3-pólový, 10kA</t>
  </si>
  <si>
    <t>Pol94</t>
  </si>
  <si>
    <t>PL7-C32/3 Jistič  char C, 3-pólový, 10kA</t>
  </si>
  <si>
    <t>Pol95</t>
  </si>
  <si>
    <t>PL7-C40/3 Jistič  char C, 3-pólový, 10kA</t>
  </si>
  <si>
    <t>Pol96</t>
  </si>
  <si>
    <t>PF7-63/4/003-A Chránič Ir=250A, typ A, 4-pól</t>
  </si>
  <si>
    <t>Pol97</t>
  </si>
  <si>
    <t>PFL7-10/1N/B/003-A Chránič s nadpr.ochr Ir=250A+puls.SS,A,1+N,char.B</t>
  </si>
  <si>
    <t>Pol98</t>
  </si>
  <si>
    <t>12772 zás.vest.16A 3p 230V IP44</t>
  </si>
  <si>
    <t>Pol99</t>
  </si>
  <si>
    <t>12730 zás.vest.16A 5p 400V IP44</t>
  </si>
  <si>
    <t>Pol100</t>
  </si>
  <si>
    <t>12801 zás.vest.32A 4p 400V IP44</t>
  </si>
  <si>
    <t>Pol101</t>
  </si>
  <si>
    <t>RSA4 Řadová svornice</t>
  </si>
  <si>
    <t>Pol102</t>
  </si>
  <si>
    <t>RSA16 Řadová svornice</t>
  </si>
  <si>
    <t>Specifikace dodávky RMS2.1</t>
  </si>
  <si>
    <t>Pol103</t>
  </si>
  <si>
    <t>FLP-12,5 V/3 90 kA (8/20)/3 póly, vyjímatelný modul varistoru</t>
  </si>
  <si>
    <t>Pol104</t>
  </si>
  <si>
    <t>PL7-B6/1 Jistič  char B, 1-pólový, 10kA</t>
  </si>
  <si>
    <t>Pol105</t>
  </si>
  <si>
    <t>Z-MS-10/3 Spínač motorů 3-pól</t>
  </si>
  <si>
    <t>Pol106</t>
  </si>
  <si>
    <t>M22-DDL-GR-X1/X0/K11/230-W Dvojité tlač,komplet,IP66,bílá LED,bílá čočka,O/I,1z1v</t>
  </si>
  <si>
    <t>Pol107</t>
  </si>
  <si>
    <t>DILM12-10 230V50HZ Stykač, 3pól+1z0v</t>
  </si>
  <si>
    <t>Pol108</t>
  </si>
  <si>
    <t>HRH-5 hlídací hladiny s 1stavovým. i 2stav. hlídáním, nastav.citlivost i čas.prodleva,měřící frekv. 50Hz</t>
  </si>
  <si>
    <t>Pol109</t>
  </si>
  <si>
    <t>SHR-1-N hladinová sonda - nerezová elektroda</t>
  </si>
  <si>
    <t>Pol110</t>
  </si>
  <si>
    <t>D05V-K 0,75/3,2 vodič k sondě</t>
  </si>
  <si>
    <t>Elektromontáže</t>
  </si>
  <si>
    <t>Pol112</t>
  </si>
  <si>
    <t>8032 FA D32/26,6mm</t>
  </si>
  <si>
    <t>TRUBKA KOPOFLEX 450N LDPE/HDPE</t>
  </si>
  <si>
    <t>Pol113</t>
  </si>
  <si>
    <t>KF 09040 D40/32mm</t>
  </si>
  <si>
    <t>Pol114</t>
  </si>
  <si>
    <t>KF 09050 D50/41mm</t>
  </si>
  <si>
    <t>KABELOVÝ ŽLAB MERKUR - ŽÁROVÝ ZINEK VČ. NK</t>
  </si>
  <si>
    <t>Pol115</t>
  </si>
  <si>
    <t>50/50 žz Žlab MERKUR   50/50 žárový zinek (ARK-10001)</t>
  </si>
  <si>
    <t>Pol116</t>
  </si>
  <si>
    <t>CYKY-J 4x16 , pevně</t>
  </si>
  <si>
    <t>Pol117</t>
  </si>
  <si>
    <t>CYKY-J 5x6 , pevně</t>
  </si>
  <si>
    <t>UKONČENÍ KABELŮ SMRŠŤOVACÍ ZÁKLOPKOU</t>
  </si>
  <si>
    <t>Pol118</t>
  </si>
  <si>
    <t>Do 4x25  mm2</t>
  </si>
  <si>
    <t>Pol119</t>
  </si>
  <si>
    <t>Do 5x10  mm2</t>
  </si>
  <si>
    <t>Pol122</t>
  </si>
  <si>
    <t>FeZn-D10 (0,62kg/m), volně</t>
  </si>
  <si>
    <t>SOUČÁSTI HROMOSVODŮ</t>
  </si>
  <si>
    <t>Pol123</t>
  </si>
  <si>
    <t>SR 2b svorka pro zemnící pásku</t>
  </si>
  <si>
    <t>D45</t>
  </si>
  <si>
    <t>Pol151</t>
  </si>
  <si>
    <t>164</t>
  </si>
  <si>
    <t>Pol152</t>
  </si>
  <si>
    <t>PL7-B16/1 Jistič char B, 1-pólový, 10kA</t>
  </si>
  <si>
    <t>166</t>
  </si>
  <si>
    <t>Pol153</t>
  </si>
  <si>
    <t>PL7-C16/3 Jistič char C, 3-pólový, 10kA</t>
  </si>
  <si>
    <t>Pol154</t>
  </si>
  <si>
    <t>PL7-C25/3 Jistič char C, 3-pólový, 10kA</t>
  </si>
  <si>
    <t>Pol155</t>
  </si>
  <si>
    <t>PL7-C32/3 Jistič char C, 3-pólový, 10kA</t>
  </si>
  <si>
    <t>Pol156</t>
  </si>
  <si>
    <t>PL7-C40/3 Jistič char C, 3-pólový, 10kA</t>
  </si>
  <si>
    <t>Pol157</t>
  </si>
  <si>
    <t>Pol158</t>
  </si>
  <si>
    <t>178</t>
  </si>
  <si>
    <t>Pol159</t>
  </si>
  <si>
    <t>180</t>
  </si>
  <si>
    <t>Pol160</t>
  </si>
  <si>
    <t>182</t>
  </si>
  <si>
    <t>Pol161</t>
  </si>
  <si>
    <t>184</t>
  </si>
  <si>
    <t>Pol162</t>
  </si>
  <si>
    <t>186</t>
  </si>
  <si>
    <t>Pol163</t>
  </si>
  <si>
    <t>188</t>
  </si>
  <si>
    <t>Pol164</t>
  </si>
  <si>
    <t>194</t>
  </si>
  <si>
    <t>Pol165</t>
  </si>
  <si>
    <t>PL7-B6/1 Jistič char B, 1-pólový, 10kA</t>
  </si>
  <si>
    <t>196</t>
  </si>
  <si>
    <t>198</t>
  </si>
  <si>
    <t>200</t>
  </si>
  <si>
    <t>202</t>
  </si>
  <si>
    <t>204</t>
  </si>
  <si>
    <t>206</t>
  </si>
  <si>
    <t>Pol166</t>
  </si>
  <si>
    <t>208</t>
  </si>
  <si>
    <t>210</t>
  </si>
  <si>
    <t>Pol167</t>
  </si>
  <si>
    <t>212</t>
  </si>
  <si>
    <t>Pol168</t>
  </si>
  <si>
    <t>214</t>
  </si>
  <si>
    <t>216</t>
  </si>
  <si>
    <t>218</t>
  </si>
  <si>
    <t>220</t>
  </si>
  <si>
    <t>Pol169</t>
  </si>
  <si>
    <t>222</t>
  </si>
  <si>
    <t>228</t>
  </si>
  <si>
    <t>230</t>
  </si>
  <si>
    <t>Pol173</t>
  </si>
  <si>
    <t>234</t>
  </si>
  <si>
    <t>Pol174</t>
  </si>
  <si>
    <t>236</t>
  </si>
  <si>
    <t>Pol175</t>
  </si>
  <si>
    <t>238</t>
  </si>
  <si>
    <t>Pol176</t>
  </si>
  <si>
    <t>50/50 žz Žlab MERKUR 50/50 žárový zinek (ARK-10001)</t>
  </si>
  <si>
    <t>240</t>
  </si>
  <si>
    <t>Pol177</t>
  </si>
  <si>
    <t>242</t>
  </si>
  <si>
    <t>Pol178</t>
  </si>
  <si>
    <t>244</t>
  </si>
  <si>
    <t>Pol179</t>
  </si>
  <si>
    <t>Do 4x25 mm2</t>
  </si>
  <si>
    <t>246</t>
  </si>
  <si>
    <t>Pol180</t>
  </si>
  <si>
    <t>Do 5x10 mm2</t>
  </si>
  <si>
    <t>248</t>
  </si>
  <si>
    <t>Pol181</t>
  </si>
  <si>
    <t>Do 6 mm2</t>
  </si>
  <si>
    <t>250</t>
  </si>
  <si>
    <t>Pol182</t>
  </si>
  <si>
    <t>252</t>
  </si>
  <si>
    <t>Pol183</t>
  </si>
  <si>
    <t>254</t>
  </si>
  <si>
    <t>258</t>
  </si>
  <si>
    <t>Pol184</t>
  </si>
  <si>
    <t>260</t>
  </si>
  <si>
    <t>MONTÁŽ PLASTOVÝCH SKŘÍNÍ</t>
  </si>
  <si>
    <t>Pol185</t>
  </si>
  <si>
    <t>Do 10 kg</t>
  </si>
  <si>
    <t>262</t>
  </si>
  <si>
    <t>MONTÁŽ KOMPAKTNÍHO PILÍŘE</t>
  </si>
  <si>
    <t>Pol186</t>
  </si>
  <si>
    <t>do š. 500mm</t>
  </si>
  <si>
    <t>264</t>
  </si>
  <si>
    <t>266</t>
  </si>
  <si>
    <t>Pol187</t>
  </si>
  <si>
    <t>Prepojeni kabelu</t>
  </si>
  <si>
    <t>268</t>
  </si>
  <si>
    <t>Pol188</t>
  </si>
  <si>
    <t>Montaz kabelu cerpadla</t>
  </si>
  <si>
    <t>270</t>
  </si>
  <si>
    <t>Pol189</t>
  </si>
  <si>
    <t>Montaz kabelu sondy</t>
  </si>
  <si>
    <t>272</t>
  </si>
  <si>
    <t>274</t>
  </si>
  <si>
    <t>VYTÝČENÍ TRATI KABEL.VEDENÍ</t>
  </si>
  <si>
    <t>Pol129</t>
  </si>
  <si>
    <t>V zastaveném prostoru</t>
  </si>
  <si>
    <t>km</t>
  </si>
  <si>
    <t>BOURANÍ ŽIVIČNÝCH POVRCHŮ</t>
  </si>
  <si>
    <t>Pol130</t>
  </si>
  <si>
    <t>Síla vrstvy 3-5cm</t>
  </si>
  <si>
    <t>ŘEZÁNÍ SPÁRY</t>
  </si>
  <si>
    <t>Pol131</t>
  </si>
  <si>
    <t>V asfaltu nebo betonu</t>
  </si>
  <si>
    <t>VÝKOP JÁMY PRO STOŽÁR,BETONOVÝ ZÁKLAD A JINÉ ZAŘÍZENÍ</t>
  </si>
  <si>
    <t>Pol132</t>
  </si>
  <si>
    <t>Zemina třídy 3-4,ručně</t>
  </si>
  <si>
    <t>ZÁKLAD Z PROSTÉHO BETONU</t>
  </si>
  <si>
    <t>Pol133</t>
  </si>
  <si>
    <t>Do bednění</t>
  </si>
  <si>
    <t>D27</t>
  </si>
  <si>
    <t>ROZBOURÁNÍ BETONOVÉHO ZÁKLADU</t>
  </si>
  <si>
    <t>Pol134</t>
  </si>
  <si>
    <t>Premist.mater.nalozeni,odvoz</t>
  </si>
  <si>
    <t>D29</t>
  </si>
  <si>
    <t>HLOUBENÍ KABELOVÉ RÝHY V ZEMINĚ TŘÍDY 3</t>
  </si>
  <si>
    <t>Pol135</t>
  </si>
  <si>
    <t>Šíře 500mm,hloubka 1100mm</t>
  </si>
  <si>
    <t>D31</t>
  </si>
  <si>
    <t>ZŘÍZENÍ KABEL.LOŽE Z KOPANÉHO PÍSKU BEZ ZAKRYTÍ</t>
  </si>
  <si>
    <t>Pol136</t>
  </si>
  <si>
    <t>Šíře do 65cm,tloušťka 10cm</t>
  </si>
  <si>
    <t>D32</t>
  </si>
  <si>
    <t>FOLIE VÝSTRAŽNÁ Z PVC</t>
  </si>
  <si>
    <t>Pol137</t>
  </si>
  <si>
    <t>Šířka 33cm</t>
  </si>
  <si>
    <t>D34</t>
  </si>
  <si>
    <t>ZAJIŠTĚNÍ VSTUPNÍHO A VÝSTUPNÍHO OTVORU VE STĚNĚ</t>
  </si>
  <si>
    <t>Pol138</t>
  </si>
  <si>
    <t>Proti vniknutí vody do budovy</t>
  </si>
  <si>
    <t>D36</t>
  </si>
  <si>
    <t>ZÁHOZ KABEL.RÝHY-ZEMINA TŘ.3 VČETNĚ HUTNĚNÍ</t>
  </si>
  <si>
    <t>Pol139</t>
  </si>
  <si>
    <t>Šíře 500mm,hloubka 900mm</t>
  </si>
  <si>
    <t>D38</t>
  </si>
  <si>
    <t>PROVIZORNÍ ÚPRAVA TERÉNU V PŘÍRODNÍ ZEMINĚ</t>
  </si>
  <si>
    <t>Pol140</t>
  </si>
  <si>
    <t>Zemina třídy 3</t>
  </si>
  <si>
    <t>D39</t>
  </si>
  <si>
    <t>PODKLADOVÁ VRSTVA</t>
  </si>
  <si>
    <t>Pol141</t>
  </si>
  <si>
    <t>Ze štěrku vrstva 10cm</t>
  </si>
  <si>
    <t>Pol142</t>
  </si>
  <si>
    <t>Ze šterkopísku</t>
  </si>
  <si>
    <t>D40</t>
  </si>
  <si>
    <t>JEDNOVRSTVOVÁ VOZOVKA</t>
  </si>
  <si>
    <t>Pol143</t>
  </si>
  <si>
    <t>Vrstva asfaltobetonu 10cm</t>
  </si>
  <si>
    <t>D41</t>
  </si>
  <si>
    <t>PRŮRAZ BETONOVOU ZDÍ</t>
  </si>
  <si>
    <t>Pol144</t>
  </si>
  <si>
    <t>O tloušťce 30cm</t>
  </si>
  <si>
    <t>D43</t>
  </si>
  <si>
    <t>ZAMĚŘENÍ TRASY KABEL.VEDENÍ DO GEODETICKÉ MAPY</t>
  </si>
  <si>
    <t>Pol145</t>
  </si>
  <si>
    <t>volný terén</t>
  </si>
  <si>
    <t>152</t>
  </si>
  <si>
    <t>D44</t>
  </si>
  <si>
    <t>POPLATEK ZA ULOŽENÍ NA SKLÁDKU</t>
  </si>
  <si>
    <t>Pol146</t>
  </si>
  <si>
    <t>Hlušina (2,1t/m3)</t>
  </si>
  <si>
    <t>154</t>
  </si>
  <si>
    <t>Pol147</t>
  </si>
  <si>
    <t>Asfaltové kry (2,2t/m3)</t>
  </si>
  <si>
    <t>156</t>
  </si>
  <si>
    <t>-1727206063</t>
  </si>
  <si>
    <t>904514559</t>
  </si>
  <si>
    <t>-1833200600</t>
  </si>
  <si>
    <t>ost4</t>
  </si>
  <si>
    <t>Doprava a přesun dodávek</t>
  </si>
  <si>
    <t>1221677302</t>
  </si>
  <si>
    <t>D1-04 - Demolice stávajících objektů</t>
  </si>
  <si>
    <t xml:space="preserve">    98 - Demolice a sanace</t>
  </si>
  <si>
    <t xml:space="preserve">    98ost - Demolice podlahy až po HH ŠP podsypu, soklu, žlabovek a části základů</t>
  </si>
  <si>
    <t>945412111</t>
  </si>
  <si>
    <t>Teleskopická hydraulická montážní plošina na samohybném podvozku, s otočným košem výšky zdvihu do 8 m</t>
  </si>
  <si>
    <t>-1033358910</t>
  </si>
  <si>
    <t>https://podminky.urs.cz/item/CS_URS_2025_01/945412111</t>
  </si>
  <si>
    <t>Demolice a sanace</t>
  </si>
  <si>
    <t>98os</t>
  </si>
  <si>
    <t>Odpojení sítí od demolovaného objektu vč.jejich zajištění</t>
  </si>
  <si>
    <t>1668010766</t>
  </si>
  <si>
    <t>981011111</t>
  </si>
  <si>
    <t>Demolice budov postupným rozebíráním dřevěných lehkých, jednostranně obitých</t>
  </si>
  <si>
    <t>1629959063</t>
  </si>
  <si>
    <t>https://podminky.urs.cz/item/CS_URS_2025_01/981011111</t>
  </si>
  <si>
    <t xml:space="preserve">Poznámka k položce:_x000D_
V ceně jsou započteny i náklady na popř. nutné odstranění krovu a střešního pláště postupným rozebíráním._x000D_
V ceně je započteno odstranění výplní otvorů, instalací a zařizovacích předmětů určených do suti._x000D_
</t>
  </si>
  <si>
    <t>položka pro kompletní odstranění dřevěného skeletu haly s veškerým dřevěným opláštěním a jeho nosnou kcí, tzn.:</t>
  </si>
  <si>
    <t>vč.střešního pláště s vaznicemi</t>
  </si>
  <si>
    <t>vč.vnějšího stěnového opláštění s paždíky</t>
  </si>
  <si>
    <t>vč.vnitřního stěnového opláštění s paždíky</t>
  </si>
  <si>
    <t>čv2</t>
  </si>
  <si>
    <t>13,186*12,428*(7,88+6,88)/2</t>
  </si>
  <si>
    <t>997likobj</t>
  </si>
  <si>
    <t>Likvidace odpadu z demolice objektu dle zvyklostí a zkušeností zhotovitele (převažuje dřevo a minimum železo a PVC střeš.pláště) - např.recykl.skládka, odprodej, atd.</t>
  </si>
  <si>
    <t>-1141877103</t>
  </si>
  <si>
    <t>981332111</t>
  </si>
  <si>
    <t>Demolice ocelových konstrukcí hal, sil, technologických zařízení apod. jakýmkoliv způsobem</t>
  </si>
  <si>
    <t>628061927</t>
  </si>
  <si>
    <t>https://podminky.urs.cz/item/CS_URS_2025_01/981332111</t>
  </si>
  <si>
    <t>položka pro odstranění ocel.nosníků vetknutých do základu, které nesou vnitřní dřevěné opláštěním</t>
  </si>
  <si>
    <t>uvažováno cca 25kg/bm a odříznutí na úrovni HI (zbylá část bude odstraněna v rámci bour.základu)</t>
  </si>
  <si>
    <t>3,15*(8*2+25+24*2)*25,0*0,001</t>
  </si>
  <si>
    <t>997likok</t>
  </si>
  <si>
    <t>Likvidace odstraněných ocel.profilů dle zvyklostí a zkušeností zhotovitele - např.recykl.skládka, odprodej, atd.</t>
  </si>
  <si>
    <t>862810985</t>
  </si>
  <si>
    <t>98ost</t>
  </si>
  <si>
    <t>Demolice podlahy až po HH ŠP podsypu, soklu, žlabovek a části základů</t>
  </si>
  <si>
    <t>113154525</t>
  </si>
  <si>
    <t>Frézování živičného podkladu nebo krytu s naložením hmot na dopravní prostředek plochy do 500 m2 pruhu šířky přes 0,5 m, tloušťky vrstvy 70 mm</t>
  </si>
  <si>
    <t>985091026</t>
  </si>
  <si>
    <t>https://podminky.urs.cz/item/CS_URS_2025_01/113154525</t>
  </si>
  <si>
    <t>rozpočet uvažuje s odfrézování ve 2 záběrech</t>
  </si>
  <si>
    <t>zhotovitel ocení tuto položku dle jeho TG postupu (1 záběr nebo více záběrů dle typu použité frézy) bez ohledu na uvedenou výměru</t>
  </si>
  <si>
    <t>(13,186-0,05*2-0,6*2)*(12,428-0,05*2-0,4*2)*2</t>
  </si>
  <si>
    <t>4,2*(0,05+0,4)*2</t>
  </si>
  <si>
    <t>-1404243524</t>
  </si>
  <si>
    <t>113107143</t>
  </si>
  <si>
    <t>Odstranění podkladů nebo krytů ručně s přemístěním hmot na skládku na vzdálenost do 3 m nebo s naložením na dopravní prostředek živičných, o tl. vrstvy přes 100 do 150 mm</t>
  </si>
  <si>
    <t>-1476538017</t>
  </si>
  <si>
    <t>https://podminky.urs.cz/item/CS_URS_2025_01/113107143</t>
  </si>
  <si>
    <t>ruční dobourání kolem ocel.válc.profilů</t>
  </si>
  <si>
    <t>(0,6-0,3)*(12,428-0,05*2-0,3*2)*2</t>
  </si>
  <si>
    <t>(0,4-0,3)*(11,886*2-4,2)</t>
  </si>
  <si>
    <t>-1831562257</t>
  </si>
  <si>
    <t>678205831</t>
  </si>
  <si>
    <t>2,842*14 'Přepočtené koeficientem množství</t>
  </si>
  <si>
    <t>997221875</t>
  </si>
  <si>
    <t>Poplatek za uložení stavebního odpadu na recyklační skládce (skládkovné) asfaltového bez obsahu dehtu zatříděného do Katalogu odpadů pod kódem 17 03 02</t>
  </si>
  <si>
    <t>-659689723</t>
  </si>
  <si>
    <t>https://podminky.urs.cz/item/CS_URS_2025_01/997221875</t>
  </si>
  <si>
    <t>-1467824691</t>
  </si>
  <si>
    <t>"bet.mazanina + 1x kari, tl.160mm"0,16*((13,186-0,05*2-0,3*2)*(12,428-0,05*2-0,3*2)+4,2*(0,3+0,05))</t>
  </si>
  <si>
    <t>"žb deska + 2x kari, tl.200mm"0,2*11,186*10,388</t>
  </si>
  <si>
    <t>sokl vč.části základu po úroveň HI</t>
  </si>
  <si>
    <t>(0,5+0,16)*0,3*(4,493-0,05-0,17*2)*2</t>
  </si>
  <si>
    <t>(0,5+0,16)*0,3*(13,186-0,05*2-0,17*4)</t>
  </si>
  <si>
    <t>(0,5+0,16)*0,3*(12,428-0,05*2-0,17*2-0,25)*2</t>
  </si>
  <si>
    <t>základ.kce vč.podklaďáku (100% odstranění) - v prostoru nového skladu</t>
  </si>
  <si>
    <t>"od úrovně HI"(1,6-0,14-0,16)*1,02*(13,186+0,4*2)</t>
  </si>
  <si>
    <t>"od úrovně HI"(1,6-0,14-0,16)*1,0*(4,194/2+4,194)</t>
  </si>
  <si>
    <t>"od úrovně HI"(1,6-0,14-0,16)*2,0*2,05</t>
  </si>
  <si>
    <t>ubourání základ.kce (odhad cca 30% hloubky základu odstranění - tj.cca hl.ubourání 400mm) - v prostoru mimo nový sklad</t>
  </si>
  <si>
    <t>"od úrovně HI"0,4*1,02*(13,186+0,4*2)</t>
  </si>
  <si>
    <t>"od úrovně HI"0,4*1,0*(4,194/2+4,194*2)</t>
  </si>
  <si>
    <t>"od úrovně HI"0,4*2,0*2,05</t>
  </si>
  <si>
    <t>981513116</t>
  </si>
  <si>
    <t>Demolice konstrukcí objektů těžkými mechanizačními prostředky konstrukcí z betonu prostého</t>
  </si>
  <si>
    <t>-585045602</t>
  </si>
  <si>
    <t>https://podminky.urs.cz/item/CS_URS_2025_01/981513116</t>
  </si>
  <si>
    <t>"podklaďák, tl.50mm"0,05*11,186*10,388</t>
  </si>
  <si>
    <t>1333093528</t>
  </si>
  <si>
    <t>1510107669</t>
  </si>
  <si>
    <t>251,919*14 'Přepočtené koeficientem množství</t>
  </si>
  <si>
    <t>-1377305755</t>
  </si>
  <si>
    <t>Poznámka k položce:_x000D_
výměra vč.prostého betonu podklaďáku (rozpočet uvažuje vybourání současně s žb deskou = nebude se třídit suť po vrstvách)</t>
  </si>
  <si>
    <t>711461803</t>
  </si>
  <si>
    <t>Odstranění izolace proti vodě, vlhkosti a plynům z fólií z plochy vodorovné V kladené volně</t>
  </si>
  <si>
    <t>-1729941836</t>
  </si>
  <si>
    <t>https://podminky.urs.cz/item/CS_URS_2025_01/711461803</t>
  </si>
  <si>
    <t>"připočteno 5% na výměru vytažení HI"((13,186-0,05*2-0,3*2)*(12,428-0,05*2-0,3*2)+4,2*(0,3+0,05))*1,05</t>
  </si>
  <si>
    <t>997013211</t>
  </si>
  <si>
    <t>Vnitrostaveništní doprava suti a vybouraných hmot vodorovně do 50 m s naložením ručně pro budovy a haly výšky do 6 m</t>
  </si>
  <si>
    <t>-1528093972</t>
  </si>
  <si>
    <t>https://podminky.urs.cz/item/CS_URS_2025_01/997013211</t>
  </si>
  <si>
    <t>997013501</t>
  </si>
  <si>
    <t>Odvoz suti a vybouraných hmot na skládku nebo meziskládku se složením, na vzdálenost do 1 km</t>
  </si>
  <si>
    <t>-802811416</t>
  </si>
  <si>
    <t>https://podminky.urs.cz/item/CS_URS_2025_01/997013501</t>
  </si>
  <si>
    <t>997013509</t>
  </si>
  <si>
    <t>Odvoz suti a vybouraných hmot na skládku nebo meziskládku se složením, na vzdálenost Příplatek k ceně za každý další započatý 1 km přes 1 km</t>
  </si>
  <si>
    <t>170244209</t>
  </si>
  <si>
    <t>https://podminky.urs.cz/item/CS_URS_2025_01/997013509</t>
  </si>
  <si>
    <t>0,388*14 'Přepočtené koeficientem množství</t>
  </si>
  <si>
    <t>997013871</t>
  </si>
  <si>
    <t>Poplatek za uložení stavebního odpadu na recyklační skládce (skládkovné) směsného stavebního a demoličního zatříděného do Katalogu odpadů pod kódem 17 09 04</t>
  </si>
  <si>
    <t>501353017</t>
  </si>
  <si>
    <t>https://podminky.urs.cz/item/CS_URS_2025_01/997013871</t>
  </si>
  <si>
    <t>966008212</t>
  </si>
  <si>
    <t>Bourání odvodňovacího žlabu s odklizením a uložením vybouraného materiálu na skládku na vzdálenost do 10 m nebo s naložením na dopravní prostředek z betonových příkopových tvárnic nebo desek šířky přes 500 do 800 mm</t>
  </si>
  <si>
    <t>91480572</t>
  </si>
  <si>
    <t>https://podminky.urs.cz/item/CS_URS_2025_01/966008212</t>
  </si>
  <si>
    <t>čv2,C02</t>
  </si>
  <si>
    <t>13,186+12,428</t>
  </si>
  <si>
    <t>34695851</t>
  </si>
  <si>
    <t>1368551291</t>
  </si>
  <si>
    <t>8,965*14 'Přepočtené koeficientem množství</t>
  </si>
  <si>
    <t>-1954282423</t>
  </si>
  <si>
    <t>1624019826</t>
  </si>
  <si>
    <t>Poznámka k položce:_x000D_
přesun hmot se týká přesunu pro frézování asfaltu, proto tato položka_x000D_
Položka je použita pouze z důvodu bezchybnosti rozpočtu, jinak je zanedbatelná.</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</si>
  <si>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</si>
  <si>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</si>
  <si>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</si>
  <si>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</si>
  <si>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</si>
  <si>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</si>
  <si>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</si>
  <si>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</si>
  <si>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</si>
  <si>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</si>
  <si>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</si>
  <si>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</si>
  <si>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</si>
  <si>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694298530</t>
  </si>
  <si>
    <t>https://podminky.urs.cz/item/CS_URS_2025_01/011002000</t>
  </si>
  <si>
    <t>"např.odpojení sítí před bouráním,sondy dle potřeby, vytyčení sítí"1</t>
  </si>
  <si>
    <t>012303000</t>
  </si>
  <si>
    <t>Zeměměřičské práce při provádění stavby</t>
  </si>
  <si>
    <t>1977958284</t>
  </si>
  <si>
    <t>https://podminky.urs.cz/item/CS_URS_2025_01/012303000</t>
  </si>
  <si>
    <t>012403000</t>
  </si>
  <si>
    <t>Zeměměřičské práce po výstavbě</t>
  </si>
  <si>
    <t>CS ÚRS 2024 02</t>
  </si>
  <si>
    <t>1832169875</t>
  </si>
  <si>
    <t>https://podminky.urs.cz/item/CS_URS_2024_02/012403000</t>
  </si>
  <si>
    <t>013203000</t>
  </si>
  <si>
    <t>Dokumentace stavby (výkresová a textová)</t>
  </si>
  <si>
    <t>-580371565</t>
  </si>
  <si>
    <t>https://podminky.urs.cz/item/CS_URS_2025_01/013203000</t>
  </si>
  <si>
    <t>"dílenská a výrobní dokumentace v potřebném rozsahu pro stavbu,..."1</t>
  </si>
  <si>
    <t>Projekt dopravně inženýrských opatření (DIO) dle potřeby stavby</t>
  </si>
  <si>
    <t>013254000</t>
  </si>
  <si>
    <t>Dokumentace skutečného provedení stavby</t>
  </si>
  <si>
    <t>-1285582451</t>
  </si>
  <si>
    <t>https://podminky.urs.cz/item/CS_URS_2025_01/013254000</t>
  </si>
  <si>
    <t>VRN3</t>
  </si>
  <si>
    <t>Zařízení staveniště</t>
  </si>
  <si>
    <t>030001000</t>
  </si>
  <si>
    <t>1281914345</t>
  </si>
  <si>
    <t>https://podminky.urs.cz/item/CS_URS_2025_01/030001000</t>
  </si>
  <si>
    <t>"zřízení, provoz a zrušení zs (buňky, wc, stav.výtah případně jeřáb, vše potřebné pro realizaci díla dle uvážení zhotovitele)"1</t>
  </si>
  <si>
    <t>Zajištění oplocení stavby pevnými zábranami, zajištění zamezení vstupu na lešení pevnými zábranami do výšky cca 3,0 m, vše dle požadavku KooBOZP</t>
  </si>
  <si>
    <t xml:space="preserve">Zajištění vstupů do objektu lávkami s dřevěným zábradlím dle požadavku KooBOZP </t>
  </si>
  <si>
    <t>"ochranné zábralí, oplocení"</t>
  </si>
  <si>
    <t>"dočasná ochrana stávajících kcí,vzrostlé zeleně (kmeny stromů), podlah a zařízení proti poškození a znečištění (např. OSB + geotextílie, folie PE)"</t>
  </si>
  <si>
    <t>čištění komunikace</t>
  </si>
  <si>
    <t>zhotovení DIO</t>
  </si>
  <si>
    <t>VRN4</t>
  </si>
  <si>
    <t>Inženýrská činnost</t>
  </si>
  <si>
    <t>043002000</t>
  </si>
  <si>
    <t>Zkoušky a ostatní měření</t>
  </si>
  <si>
    <t>-1976500044</t>
  </si>
  <si>
    <t>https://podminky.urs.cz/item/CS_URS_2025_01/043002000</t>
  </si>
  <si>
    <t>"zhutnění, atd."1</t>
  </si>
  <si>
    <t>Provedení zkoušek únosnosti konstrukčních vrstev akreditovanou zkušebnou</t>
  </si>
  <si>
    <t>045002000</t>
  </si>
  <si>
    <t>Kompletační a koordinační činnost</t>
  </si>
  <si>
    <t>226577576</t>
  </si>
  <si>
    <t>https://podminky.urs.cz/item/CS_URS_2025_01/045002000</t>
  </si>
  <si>
    <t>"např. koordinace instalací, fotodokumentace stáv.stavu (3x CD, ev. znalecký posudek), sledování případných trhlin kcí terčíky atd."1</t>
  </si>
  <si>
    <t>vypracování a předání Kontrolních a zkušebních plánů dle SOD</t>
  </si>
  <si>
    <t>Předání rizik zhotovitele a subdodavatelů KooBOZP</t>
  </si>
  <si>
    <t>Vypracování a aktualizace detailního týdenního HMG</t>
  </si>
  <si>
    <t>dodání všech dokladů dle SOD</t>
  </si>
  <si>
    <t>lešenářské průkazy</t>
  </si>
  <si>
    <t>Návod na užívání, provoz a údržbu včetně zaškolení obsluhy atd.</t>
  </si>
  <si>
    <t>předložení vzorků materiálů dle požadavku investora</t>
  </si>
  <si>
    <t>VRN7</t>
  </si>
  <si>
    <t>Provozní vlivy</t>
  </si>
  <si>
    <t>071103000</t>
  </si>
  <si>
    <t>Provoz investora</t>
  </si>
  <si>
    <t>-1757481445</t>
  </si>
  <si>
    <t>https://podminky.urs.cz/item/CS_URS_2025_01/071103000</t>
  </si>
  <si>
    <t>"pokud budou práce probíhat za provozu, mohou z toho vyplývat nějaká omezení (hlučnost, prašnost,...)"1</t>
  </si>
  <si>
    <t>SEZNAM FIGUR</t>
  </si>
  <si>
    <t>Výměra</t>
  </si>
  <si>
    <t>D1-01/ 1</t>
  </si>
  <si>
    <t>Použití figury:</t>
  </si>
  <si>
    <t>Provedení svislé izolace proti tlakové vodě termoplasty lepenou fólií PVC</t>
  </si>
  <si>
    <t>Provedení doplňků izolace proti vodě na ploše svislé z textilií vrstva podkladní</t>
  </si>
  <si>
    <t>Provedení doplňků izolace proti vodě na ploše svislé z textilií vrstva ochranná</t>
  </si>
  <si>
    <t>Provedení vodorovné izolace proti tlakové vodě termoplasty lepenou fólií PVC</t>
  </si>
  <si>
    <t>Podklad ze štěrkodrtě ŠD plochy přes 100 m2 tl 50 mm</t>
  </si>
  <si>
    <t>Podklad ze štěrkodrtě ŠD plochy přes 100 m2 tl 100 mm</t>
  </si>
  <si>
    <t>Asfaltový beton vrstva podkladní ACP 16 (obalované kamenivo OKS) tl 70 mm š do 3 m</t>
  </si>
  <si>
    <t>Postřik živičný spojovací ze silniční emulze v množství 0,80 kg/m2</t>
  </si>
  <si>
    <t>Asfaltový beton vrstva obrusná ACO 11+ (ABS) tř. I tl 50 mm š do 3 m z nemodifikovaného asfaltu</t>
  </si>
  <si>
    <t>Provedení doplňků izolace proti vodě na vodorovné ploše z textilií vrstva podkladní</t>
  </si>
  <si>
    <t>Provedení doplňků izolace proti vodě na vodorovné ploše z textilií vrstva ochranná</t>
  </si>
  <si>
    <t>Čištění budov zametení drsných podlah</t>
  </si>
  <si>
    <t>Odkopávky a prokopávky nezapažené v hornině třídy těžitelnosti I skupiny 3 objem do 1000 m3 strojně</t>
  </si>
  <si>
    <t>Vodorovné přemístění přes 20 do 50 m výkopku/sypaniny z horniny třídy těžitelnosti I skupiny 1 až 3</t>
  </si>
  <si>
    <t>Vodorovné přemístění přes 9 000 do 10000 m výkopku/sypaniny z horniny třídy těžitelnosti I skupiny 1 až 3</t>
  </si>
  <si>
    <t>D1-01/ 4</t>
  </si>
  <si>
    <t>nové asfaltové plochy</t>
  </si>
  <si>
    <t>Úprava krytu z kameniva drceného pro nový kryt s doplněním kameniva drceného do 0,04 m3/m2</t>
  </si>
  <si>
    <t>Podklad z vibrovaného štěrku VŠ tl 250 mm</t>
  </si>
  <si>
    <t>odkopávka pro nový kufr</t>
  </si>
  <si>
    <t>Rozprostření ornice tl vrstvy do 200 mm pl do 100 m2 v rovině nebo ve svahu do 1:5 strojně</t>
  </si>
  <si>
    <t>výkop rýh</t>
  </si>
  <si>
    <t>Hloubení rýh nezapažených š do 800 mm v hornině třídy těžitelnosti I skupiny 3 objem přes 100 m3 strojně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</si>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</sst>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34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9"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9"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3" fillId="4"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2" fillId="0" borderId="0" xfId="0" applyFont="1" applyAlignment="1">
      <alignment horizontal="left" vertical="center"/>
    </xf>
    <xf numFmtId="0" fontId="33" fillId="0" borderId="0" xfId="0" applyFont="1" applyAlignment="1">
      <alignment horizontal="left" vertical="center"/>
    </xf>
    <xf numFmtId="0" fontId="0" fillId="0" borderId="4" xfId="0" applyBorder="1" applyAlignment="1">
      <alignment vertical="center" wrapText="1"/>
    </xf>
    <xf numFmtId="0" fontId="19"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4"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4" fontId="25" fillId="0" borderId="0" xfId="0" applyNumberFormat="1" applyFont="1"/>
    <xf numFmtId="166" fontId="35" fillId="0" borderId="13" xfId="0" applyNumberFormat="1" applyFont="1" applyBorder="1"/>
    <xf numFmtId="166" fontId="35" fillId="0" borderId="14" xfId="0" applyNumberFormat="1" applyFont="1" applyBorder="1"/>
    <xf numFmtId="4" fontId="36"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3" xfId="0" applyFont="1" applyBorder="1" applyAlignment="1">
      <alignment horizontal="center" vertical="center"/>
    </xf>
    <xf numFmtId="49" fontId="23" fillId="0" borderId="23" xfId="0" applyNumberFormat="1" applyFont="1" applyBorder="1" applyAlignment="1">
      <alignment horizontal="left" vertical="center" wrapText="1"/>
    </xf>
    <xf numFmtId="0" fontId="23" fillId="0" borderId="23" xfId="0" applyFont="1" applyBorder="1" applyAlignment="1">
      <alignment horizontal="left" vertical="center" wrapText="1"/>
    </xf>
    <xf numFmtId="0" fontId="23" fillId="0" borderId="23" xfId="0" applyFont="1" applyBorder="1" applyAlignment="1">
      <alignment horizontal="center" vertical="center" wrapText="1"/>
    </xf>
    <xf numFmtId="167" fontId="23" fillId="0" borderId="23" xfId="0" applyNumberFormat="1" applyFont="1" applyBorder="1" applyAlignment="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lignment vertical="center"/>
    </xf>
    <xf numFmtId="0" fontId="24" fillId="2" borderId="15"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7" fillId="0" borderId="0" xfId="0" applyFont="1" applyAlignment="1">
      <alignment horizontal="left" vertical="center"/>
    </xf>
    <xf numFmtId="0" fontId="38"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39" fillId="0" borderId="0" xfId="0" applyFont="1" applyAlignment="1">
      <alignment horizontal="left" vertical="center"/>
    </xf>
    <xf numFmtId="0" fontId="40"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41" fillId="0" borderId="23" xfId="0" applyFont="1" applyBorder="1" applyAlignment="1">
      <alignment horizontal="center" vertical="center"/>
    </xf>
    <xf numFmtId="49" fontId="41" fillId="0" borderId="23" xfId="0" applyNumberFormat="1"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center" vertical="center" wrapText="1"/>
    </xf>
    <xf numFmtId="167" fontId="41" fillId="0" borderId="23" xfId="0" applyNumberFormat="1" applyFont="1" applyBorder="1" applyAlignment="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Alignment="1">
      <alignment horizontal="center"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0" fontId="0" fillId="0" borderId="21" xfId="0" applyBorder="1" applyAlignment="1">
      <alignment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0" fillId="0" borderId="20" xfId="0" applyBorder="1" applyAlignment="1">
      <alignment vertical="center"/>
    </xf>
    <xf numFmtId="0" fontId="0" fillId="0" borderId="22" xfId="0"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6" fillId="0" borderId="0" xfId="0" applyFont="1" applyAlignment="1">
      <alignment horizontal="left" vertical="center"/>
    </xf>
    <xf numFmtId="0" fontId="0" fillId="0" borderId="0" xfId="0" applyAlignment="1">
      <alignment vertical="top"/>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vertical="center" wrapText="1"/>
    </xf>
    <xf numFmtId="0" fontId="48" fillId="0" borderId="29" xfId="0" applyFont="1" applyBorder="1" applyAlignment="1">
      <alignment vertical="center" wrapText="1"/>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8" fillId="0" borderId="29"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xf numFmtId="0" fontId="13" fillId="0" borderId="24" xfId="0" applyFont="1" applyBorder="1" applyAlignment="1">
      <alignment vertical="center" wrapText="1"/>
    </xf>
    <xf numFmtId="0" fontId="13" fillId="0" borderId="25" xfId="0" applyFont="1" applyBorder="1" applyAlignment="1">
      <alignment vertical="center" wrapText="1"/>
    </xf>
    <xf numFmtId="0" fontId="13" fillId="0" borderId="26" xfId="0" applyFont="1" applyBorder="1" applyAlignment="1">
      <alignment vertical="center" wrapText="1"/>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7" xfId="0" applyFont="1" applyBorder="1" applyAlignment="1">
      <alignment vertical="center" wrapText="1"/>
    </xf>
    <xf numFmtId="0" fontId="13" fillId="0" borderId="28" xfId="0" applyFont="1" applyBorder="1" applyAlignment="1">
      <alignment vertical="center" wrapText="1"/>
    </xf>
    <xf numFmtId="0" fontId="13" fillId="0" borderId="30" xfId="0" applyFont="1" applyBorder="1" applyAlignment="1">
      <alignment vertical="center" wrapText="1"/>
    </xf>
    <xf numFmtId="0" fontId="13" fillId="0" borderId="31" xfId="0" applyFont="1" applyBorder="1" applyAlignment="1">
      <alignment vertical="center" wrapText="1"/>
    </xf>
    <xf numFmtId="0" fontId="13" fillId="0" borderId="1" xfId="0" applyFont="1" applyBorder="1" applyAlignment="1">
      <alignment vertical="top"/>
    </xf>
    <xf numFmtId="0" fontId="13" fillId="0" borderId="0" xfId="0" applyFont="1" applyAlignment="1">
      <alignment vertical="top"/>
    </xf>
    <xf numFmtId="0" fontId="13" fillId="0" borderId="24" xfId="0" applyFont="1" applyBorder="1" applyAlignment="1">
      <alignment horizontal="left" vertical="center"/>
    </xf>
    <xf numFmtId="0" fontId="13" fillId="0" borderId="25" xfId="0" applyFont="1" applyBorder="1" applyAlignment="1">
      <alignment horizontal="left" vertical="center"/>
    </xf>
    <xf numFmtId="0" fontId="13" fillId="0" borderId="26" xfId="0" applyFont="1" applyBorder="1" applyAlignment="1">
      <alignment horizontal="left" vertical="center"/>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30" xfId="0" applyFont="1" applyBorder="1" applyAlignment="1">
      <alignment horizontal="left" vertical="center"/>
    </xf>
    <xf numFmtId="0" fontId="13" fillId="0" borderId="31" xfId="0" applyFont="1" applyBorder="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13" fillId="0" borderId="28" xfId="0" applyFont="1" applyBorder="1" applyAlignment="1">
      <alignment horizontal="left" vertical="center" wrapText="1"/>
    </xf>
    <xf numFmtId="0" fontId="13" fillId="0" borderId="27" xfId="0" applyFont="1" applyBorder="1" applyAlignment="1">
      <alignment vertical="top"/>
    </xf>
    <xf numFmtId="0" fontId="13" fillId="0" borderId="28" xfId="0" applyFont="1" applyBorder="1" applyAlignment="1">
      <alignment vertical="top"/>
    </xf>
    <xf numFmtId="0" fontId="13" fillId="0" borderId="30" xfId="0" applyFont="1" applyBorder="1" applyAlignment="1">
      <alignment vertical="top"/>
    </xf>
    <xf numFmtId="0" fontId="13" fillId="0" borderId="29" xfId="0" applyFont="1" applyBorder="1" applyAlignment="1">
      <alignment vertical="top"/>
    </xf>
    <xf numFmtId="0" fontId="13" fillId="0" borderId="31" xfId="0" applyFont="1" applyBorder="1" applyAlignment="1">
      <alignment vertical="top"/>
    </xf>
    <xf numFmtId="164" fontId="1" fillId="0" borderId="0" xfId="0" applyNumberFormat="1" applyFont="1" applyAlignment="1">
      <alignment horizontal="left" vertical="center"/>
    </xf>
    <xf numFmtId="0" fontId="1" fillId="0" borderId="0" xfId="0" applyFont="1" applyAlignment="1">
      <alignment vertical="center"/>
    </xf>
    <xf numFmtId="4" fontId="20" fillId="0" borderId="0" xfId="0" applyNumberFormat="1" applyFont="1" applyAlignment="1">
      <alignmen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9"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0" fontId="31" fillId="0" borderId="0" xfId="0" applyFont="1" applyAlignment="1">
      <alignment horizontal="left" vertical="center" wrapText="1"/>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23" fillId="4" borderId="8" xfId="0" applyFont="1" applyFill="1" applyBorder="1" applyAlignment="1">
      <alignment horizontal="right" vertical="center"/>
    </xf>
    <xf numFmtId="0" fontId="23" fillId="4" borderId="8" xfId="0" applyFont="1" applyFill="1" applyBorder="1" applyAlignment="1">
      <alignment horizontal="center" vertical="center"/>
    </xf>
    <xf numFmtId="4" fontId="28" fillId="0" borderId="0" xfId="0" applyNumberFormat="1"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22" fillId="0" borderId="15" xfId="0" applyFont="1" applyBorder="1" applyAlignment="1">
      <alignment horizontal="left" vertical="center"/>
    </xf>
    <xf numFmtId="0" fontId="22"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46" fillId="0" borderId="1" xfId="0" applyFont="1" applyBorder="1" applyAlignment="1">
      <alignment horizontal="left" vertical="top"/>
    </xf>
    <xf numFmtId="0" fontId="46" fillId="0" borderId="1" xfId="0" applyFont="1" applyBorder="1" applyAlignment="1">
      <alignment horizontal="left" vertical="center"/>
    </xf>
    <xf numFmtId="0" fontId="44" fillId="0" borderId="1" xfId="0" applyFont="1" applyBorder="1" applyAlignment="1">
      <alignment horizontal="center" vertical="center" wrapText="1"/>
    </xf>
    <xf numFmtId="0" fontId="45" fillId="0" borderId="29" xfId="0" applyFont="1" applyBorder="1" applyAlignment="1">
      <alignment horizontal="left"/>
    </xf>
    <xf numFmtId="0" fontId="44" fillId="0" borderId="1" xfId="0" applyFont="1" applyBorder="1" applyAlignment="1">
      <alignment horizontal="center" vertical="center"/>
    </xf>
    <xf numFmtId="49" fontId="46" fillId="0" borderId="1" xfId="0" applyNumberFormat="1" applyFont="1" applyBorder="1" applyAlignment="1">
      <alignment horizontal="left" vertical="center" wrapText="1"/>
    </xf>
    <xf numFmtId="0" fontId="46" fillId="0" borderId="1" xfId="0" applyFont="1" applyBorder="1" applyAlignment="1">
      <alignment horizontal="left" vertical="center" wrapText="1"/>
    </xf>
    <xf numFmtId="0" fontId="45" fillId="0" borderId="29" xfId="0" applyFont="1" applyBorder="1" applyAlignment="1">
      <alignment horizontal="left" wrapText="1"/>
    </xf>
    <xf numFmtId="0" fontId="0" fillId="0" borderId="0" xfId="0" applyAlignment="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5_01/171201231" TargetMode="External"/><Relationship Id="rId21" Type="http://schemas.openxmlformats.org/officeDocument/2006/relationships/hyperlink" Target="https://podminky.urs.cz/item/CS_URS_2025_01/167151111" TargetMode="External"/><Relationship Id="rId42" Type="http://schemas.openxmlformats.org/officeDocument/2006/relationships/hyperlink" Target="https://podminky.urs.cz/item/CS_URS_2025_01/631311123" TargetMode="External"/><Relationship Id="rId47" Type="http://schemas.openxmlformats.org/officeDocument/2006/relationships/hyperlink" Target="https://podminky.urs.cz/item/CS_URS_2025_01/631351101" TargetMode="External"/><Relationship Id="rId63" Type="http://schemas.openxmlformats.org/officeDocument/2006/relationships/hyperlink" Target="https://podminky.urs.cz/item/CS_URS_2025_01/998014011" TargetMode="External"/><Relationship Id="rId68" Type="http://schemas.openxmlformats.org/officeDocument/2006/relationships/hyperlink" Target="https://podminky.urs.cz/item/CS_URS_2025_01/711491172" TargetMode="External"/><Relationship Id="rId84" Type="http://schemas.openxmlformats.org/officeDocument/2006/relationships/hyperlink" Target="https://podminky.urs.cz/item/CS_URS_2025_01/765125403" TargetMode="External"/><Relationship Id="rId89" Type="http://schemas.openxmlformats.org/officeDocument/2006/relationships/drawing" Target="../drawings/drawing2.xml"/><Relationship Id="rId16" Type="http://schemas.openxmlformats.org/officeDocument/2006/relationships/hyperlink" Target="https://podminky.urs.cz/item/CS_URS_2025_01/162751117" TargetMode="External"/><Relationship Id="rId11" Type="http://schemas.openxmlformats.org/officeDocument/2006/relationships/hyperlink" Target="https://podminky.urs.cz/item/CS_URS_2025_01/997221561" TargetMode="External"/><Relationship Id="rId32" Type="http://schemas.openxmlformats.org/officeDocument/2006/relationships/hyperlink" Target="https://podminky.urs.cz/item/CS_URS_2025_01/162751119" TargetMode="External"/><Relationship Id="rId37" Type="http://schemas.openxmlformats.org/officeDocument/2006/relationships/hyperlink" Target="https://podminky.urs.cz/item/CS_URS_2025_01/331123903" TargetMode="External"/><Relationship Id="rId53" Type="http://schemas.openxmlformats.org/officeDocument/2006/relationships/hyperlink" Target="https://podminky.urs.cz/item/CS_URS_2025_01/311361821" TargetMode="External"/><Relationship Id="rId58" Type="http://schemas.openxmlformats.org/officeDocument/2006/relationships/hyperlink" Target="https://podminky.urs.cz/item/CS_URS_2025_01/573231112" TargetMode="External"/><Relationship Id="rId74" Type="http://schemas.openxmlformats.org/officeDocument/2006/relationships/hyperlink" Target="https://podminky.urs.cz/item/CS_URS_2025_01/711161384" TargetMode="External"/><Relationship Id="rId79" Type="http://schemas.openxmlformats.org/officeDocument/2006/relationships/hyperlink" Target="https://podminky.urs.cz/item/CS_URS_2025_01/764518623" TargetMode="External"/><Relationship Id="rId5" Type="http://schemas.openxmlformats.org/officeDocument/2006/relationships/hyperlink" Target="https://podminky.urs.cz/item/CS_URS_2025_01/981513114" TargetMode="External"/><Relationship Id="rId14" Type="http://schemas.openxmlformats.org/officeDocument/2006/relationships/hyperlink" Target="https://podminky.urs.cz/item/CS_URS_2025_01/122251105" TargetMode="External"/><Relationship Id="rId22" Type="http://schemas.openxmlformats.org/officeDocument/2006/relationships/hyperlink" Target="https://podminky.urs.cz/item/CS_URS_2025_01/162251102" TargetMode="External"/><Relationship Id="rId27" Type="http://schemas.openxmlformats.org/officeDocument/2006/relationships/hyperlink" Target="https://podminky.urs.cz/item/CS_URS_2025_01/171151112" TargetMode="External"/><Relationship Id="rId30" Type="http://schemas.openxmlformats.org/officeDocument/2006/relationships/hyperlink" Target="https://podminky.urs.cz/item/CS_URS_2025_01/167151101" TargetMode="External"/><Relationship Id="rId35" Type="http://schemas.openxmlformats.org/officeDocument/2006/relationships/hyperlink" Target="https://podminky.urs.cz/item/CS_URS_2025_01/231212114" TargetMode="External"/><Relationship Id="rId43" Type="http://schemas.openxmlformats.org/officeDocument/2006/relationships/hyperlink" Target="https://podminky.urs.cz/item/CS_URS_2025_01/631351101" TargetMode="External"/><Relationship Id="rId48" Type="http://schemas.openxmlformats.org/officeDocument/2006/relationships/hyperlink" Target="https://podminky.urs.cz/item/CS_URS_2025_01/631351102" TargetMode="External"/><Relationship Id="rId56" Type="http://schemas.openxmlformats.org/officeDocument/2006/relationships/hyperlink" Target="https://podminky.urs.cz/item/CS_URS_2025_01/564831111" TargetMode="External"/><Relationship Id="rId64" Type="http://schemas.openxmlformats.org/officeDocument/2006/relationships/hyperlink" Target="https://podminky.urs.cz/item/CS_URS_2025_01/711471051" TargetMode="External"/><Relationship Id="rId69" Type="http://schemas.openxmlformats.org/officeDocument/2006/relationships/hyperlink" Target="https://podminky.urs.cz/item/CS_URS_2025_01/711491272" TargetMode="External"/><Relationship Id="rId77" Type="http://schemas.openxmlformats.org/officeDocument/2006/relationships/hyperlink" Target="https://podminky.urs.cz/item/CS_URS_2025_01/764511641" TargetMode="External"/><Relationship Id="rId8" Type="http://schemas.openxmlformats.org/officeDocument/2006/relationships/hyperlink" Target="https://podminky.urs.cz/item/CS_URS_2025_01/997013862" TargetMode="External"/><Relationship Id="rId51" Type="http://schemas.openxmlformats.org/officeDocument/2006/relationships/hyperlink" Target="https://podminky.urs.cz/item/CS_URS_2025_01/274351122" TargetMode="External"/><Relationship Id="rId72" Type="http://schemas.openxmlformats.org/officeDocument/2006/relationships/hyperlink" Target="https://podminky.urs.cz/item/CS_URS_2025_01/711161115" TargetMode="External"/><Relationship Id="rId80" Type="http://schemas.openxmlformats.org/officeDocument/2006/relationships/hyperlink" Target="https://podminky.urs.cz/item/CS_URS_2025_01/764211635" TargetMode="External"/><Relationship Id="rId85" Type="http://schemas.openxmlformats.org/officeDocument/2006/relationships/hyperlink" Target="https://podminky.urs.cz/item/CS_URS_2025_01/764326433" TargetMode="External"/><Relationship Id="rId3" Type="http://schemas.openxmlformats.org/officeDocument/2006/relationships/hyperlink" Target="https://podminky.urs.cz/item/CS_URS_2025_01/112101121" TargetMode="External"/><Relationship Id="rId12" Type="http://schemas.openxmlformats.org/officeDocument/2006/relationships/hyperlink" Target="https://podminky.urs.cz/item/CS_URS_2025_01/997221569" TargetMode="External"/><Relationship Id="rId17" Type="http://schemas.openxmlformats.org/officeDocument/2006/relationships/hyperlink" Target="https://podminky.urs.cz/item/CS_URS_2025_01/162751119" TargetMode="External"/><Relationship Id="rId25" Type="http://schemas.openxmlformats.org/officeDocument/2006/relationships/hyperlink" Target="https://podminky.urs.cz/item/CS_URS_2025_01/162751119" TargetMode="External"/><Relationship Id="rId33" Type="http://schemas.openxmlformats.org/officeDocument/2006/relationships/hyperlink" Target="https://podminky.urs.cz/item/CS_URS_2025_01/171201231" TargetMode="External"/><Relationship Id="rId38" Type="http://schemas.openxmlformats.org/officeDocument/2006/relationships/hyperlink" Target="https://podminky.urs.cz/item/CS_URS_2025_01/331123904" TargetMode="External"/><Relationship Id="rId46" Type="http://schemas.openxmlformats.org/officeDocument/2006/relationships/hyperlink" Target="https://podminky.urs.cz/item/CS_URS_2025_01/631311123" TargetMode="External"/><Relationship Id="rId59" Type="http://schemas.openxmlformats.org/officeDocument/2006/relationships/hyperlink" Target="https://podminky.urs.cz/item/CS_URS_2025_01/577144111" TargetMode="External"/><Relationship Id="rId67" Type="http://schemas.openxmlformats.org/officeDocument/2006/relationships/hyperlink" Target="https://podminky.urs.cz/item/CS_URS_2025_01/711491271" TargetMode="External"/><Relationship Id="rId20" Type="http://schemas.openxmlformats.org/officeDocument/2006/relationships/hyperlink" Target="https://podminky.urs.cz/item/CS_URS_2025_01/174151101" TargetMode="External"/><Relationship Id="rId41" Type="http://schemas.openxmlformats.org/officeDocument/2006/relationships/hyperlink" Target="https://podminky.urs.cz/item/CS_URS_2025_01/413123901" TargetMode="External"/><Relationship Id="rId54" Type="http://schemas.openxmlformats.org/officeDocument/2006/relationships/hyperlink" Target="https://podminky.urs.cz/item/CS_URS_2025_01/171151112.1" TargetMode="External"/><Relationship Id="rId62" Type="http://schemas.openxmlformats.org/officeDocument/2006/relationships/hyperlink" Target="https://podminky.urs.cz/item/CS_URS_2025_01/952902121" TargetMode="External"/><Relationship Id="rId70" Type="http://schemas.openxmlformats.org/officeDocument/2006/relationships/hyperlink" Target="https://podminky.urs.cz/item/CS_URS_2025_01/711491175" TargetMode="External"/><Relationship Id="rId75" Type="http://schemas.openxmlformats.org/officeDocument/2006/relationships/hyperlink" Target="https://podminky.urs.cz/item/CS_URS_2025_01/998711101" TargetMode="External"/><Relationship Id="rId83" Type="http://schemas.openxmlformats.org/officeDocument/2006/relationships/hyperlink" Target="https://podminky.urs.cz/item/CS_URS_2025_01/765125402" TargetMode="External"/><Relationship Id="rId88" Type="http://schemas.openxmlformats.org/officeDocument/2006/relationships/hyperlink" Target="https://podminky.urs.cz/item/CS_URS_2025_01/444171112" TargetMode="External"/><Relationship Id="rId1" Type="http://schemas.openxmlformats.org/officeDocument/2006/relationships/hyperlink" Target="https://podminky.urs.cz/item/CS_URS_2025_01/111251101" TargetMode="External"/><Relationship Id="rId6" Type="http://schemas.openxmlformats.org/officeDocument/2006/relationships/hyperlink" Target="https://podminky.urs.cz/item/CS_URS_2025_01/997006512" TargetMode="External"/><Relationship Id="rId15" Type="http://schemas.openxmlformats.org/officeDocument/2006/relationships/hyperlink" Target="https://podminky.urs.cz/item/CS_URS_2025_01/162251102" TargetMode="External"/><Relationship Id="rId23" Type="http://schemas.openxmlformats.org/officeDocument/2006/relationships/hyperlink" Target="https://podminky.urs.cz/item/CS_URS_2025_01/167151111" TargetMode="External"/><Relationship Id="rId28" Type="http://schemas.openxmlformats.org/officeDocument/2006/relationships/hyperlink" Target="https://podminky.urs.cz/item/CS_URS_2025_01/226214113" TargetMode="External"/><Relationship Id="rId36" Type="http://schemas.openxmlformats.org/officeDocument/2006/relationships/hyperlink" Target="https://podminky.urs.cz/item/CS_URS_2025_01/231611114" TargetMode="External"/><Relationship Id="rId49" Type="http://schemas.openxmlformats.org/officeDocument/2006/relationships/hyperlink" Target="https://podminky.urs.cz/item/CS_URS_2025_01/274313711" TargetMode="External"/><Relationship Id="rId57" Type="http://schemas.openxmlformats.org/officeDocument/2006/relationships/hyperlink" Target="https://podminky.urs.cz/item/CS_URS_2025_01/565155111" TargetMode="External"/><Relationship Id="rId10" Type="http://schemas.openxmlformats.org/officeDocument/2006/relationships/hyperlink" Target="https://podminky.urs.cz/item/CS_URS_2025_01/113204111" TargetMode="External"/><Relationship Id="rId31" Type="http://schemas.openxmlformats.org/officeDocument/2006/relationships/hyperlink" Target="https://podminky.urs.cz/item/CS_URS_2025_01/162751117" TargetMode="External"/><Relationship Id="rId44" Type="http://schemas.openxmlformats.org/officeDocument/2006/relationships/hyperlink" Target="https://podminky.urs.cz/item/CS_URS_2025_01/631351102" TargetMode="External"/><Relationship Id="rId52" Type="http://schemas.openxmlformats.org/officeDocument/2006/relationships/hyperlink" Target="https://podminky.urs.cz/item/CS_URS_2025_01/311113144" TargetMode="External"/><Relationship Id="rId60" Type="http://schemas.openxmlformats.org/officeDocument/2006/relationships/hyperlink" Target="https://podminky.urs.cz/item/CS_URS_2025_01/945412112" TargetMode="External"/><Relationship Id="rId65" Type="http://schemas.openxmlformats.org/officeDocument/2006/relationships/hyperlink" Target="https://podminky.urs.cz/item/CS_URS_2025_01/711472051" TargetMode="External"/><Relationship Id="rId73" Type="http://schemas.openxmlformats.org/officeDocument/2006/relationships/hyperlink" Target="https://podminky.urs.cz/item/CS_URS_2025_01/711161215" TargetMode="External"/><Relationship Id="rId78" Type="http://schemas.openxmlformats.org/officeDocument/2006/relationships/hyperlink" Target="https://podminky.urs.cz/item/CS_URS_2025_01/721242106" TargetMode="External"/><Relationship Id="rId81" Type="http://schemas.openxmlformats.org/officeDocument/2006/relationships/hyperlink" Target="https://podminky.urs.cz/item/CS_URS_2025_01/764011614" TargetMode="External"/><Relationship Id="rId86" Type="http://schemas.openxmlformats.org/officeDocument/2006/relationships/hyperlink" Target="https://podminky.urs.cz/item/CS_URS_2025_01/998764102" TargetMode="External"/><Relationship Id="rId4" Type="http://schemas.openxmlformats.org/officeDocument/2006/relationships/hyperlink" Target="https://podminky.urs.cz/item/CS_URS_2025_01/112251101" TargetMode="External"/><Relationship Id="rId9" Type="http://schemas.openxmlformats.org/officeDocument/2006/relationships/hyperlink" Target="https://podminky.urs.cz/item/CS_URS_2025_01/113106123" TargetMode="External"/><Relationship Id="rId13" Type="http://schemas.openxmlformats.org/officeDocument/2006/relationships/hyperlink" Target="https://podminky.urs.cz/item/CS_URS_2025_01/997221861" TargetMode="External"/><Relationship Id="rId18" Type="http://schemas.openxmlformats.org/officeDocument/2006/relationships/hyperlink" Target="https://podminky.urs.cz/item/CS_URS_2025_01/171201231" TargetMode="External"/><Relationship Id="rId39" Type="http://schemas.openxmlformats.org/officeDocument/2006/relationships/hyperlink" Target="https://podminky.urs.cz/item/CS_URS_2025_01/389381001" TargetMode="External"/><Relationship Id="rId34" Type="http://schemas.openxmlformats.org/officeDocument/2006/relationships/hyperlink" Target="https://podminky.urs.cz/item/CS_URS_2025_01/231212112" TargetMode="External"/><Relationship Id="rId50" Type="http://schemas.openxmlformats.org/officeDocument/2006/relationships/hyperlink" Target="https://podminky.urs.cz/item/CS_URS_2025_01/274351121" TargetMode="External"/><Relationship Id="rId55" Type="http://schemas.openxmlformats.org/officeDocument/2006/relationships/hyperlink" Target="https://podminky.urs.cz/item/CS_URS_2025_01/564811111" TargetMode="External"/><Relationship Id="rId76" Type="http://schemas.openxmlformats.org/officeDocument/2006/relationships/hyperlink" Target="https://podminky.urs.cz/item/CS_URS_2025_01/764511601" TargetMode="External"/><Relationship Id="rId7" Type="http://schemas.openxmlformats.org/officeDocument/2006/relationships/hyperlink" Target="https://podminky.urs.cz/item/CS_URS_2025_01/997006519" TargetMode="External"/><Relationship Id="rId71" Type="http://schemas.openxmlformats.org/officeDocument/2006/relationships/hyperlink" Target="https://podminky.urs.cz/item/CS_URS_2025_01/711491176" TargetMode="External"/><Relationship Id="rId2" Type="http://schemas.openxmlformats.org/officeDocument/2006/relationships/hyperlink" Target="https://podminky.urs.cz/item/CS_URS_2025_01/112101101" TargetMode="External"/><Relationship Id="rId29" Type="http://schemas.openxmlformats.org/officeDocument/2006/relationships/hyperlink" Target="https://podminky.urs.cz/item/CS_URS_2025_01/226212213" TargetMode="External"/><Relationship Id="rId24" Type="http://schemas.openxmlformats.org/officeDocument/2006/relationships/hyperlink" Target="https://podminky.urs.cz/item/CS_URS_2025_01/162751117" TargetMode="External"/><Relationship Id="rId40" Type="http://schemas.openxmlformats.org/officeDocument/2006/relationships/hyperlink" Target="https://podminky.urs.cz/item/CS_URS_2025_01/413123903" TargetMode="External"/><Relationship Id="rId45" Type="http://schemas.openxmlformats.org/officeDocument/2006/relationships/hyperlink" Target="https://podminky.urs.cz/item/CS_URS_2025_01/382127890" TargetMode="External"/><Relationship Id="rId66" Type="http://schemas.openxmlformats.org/officeDocument/2006/relationships/hyperlink" Target="https://podminky.urs.cz/item/CS_URS_2025_01/711491171" TargetMode="External"/><Relationship Id="rId87" Type="http://schemas.openxmlformats.org/officeDocument/2006/relationships/hyperlink" Target="https://podminky.urs.cz/item/CS_URS_2025_01/342171112" TargetMode="External"/><Relationship Id="rId61" Type="http://schemas.openxmlformats.org/officeDocument/2006/relationships/hyperlink" Target="https://podminky.urs.cz/item/CS_URS_2025_01/949101112" TargetMode="External"/><Relationship Id="rId82" Type="http://schemas.openxmlformats.org/officeDocument/2006/relationships/hyperlink" Target="https://podminky.urs.cz/item/CS_URS_2025_01/764212637" TargetMode="External"/><Relationship Id="rId19" Type="http://schemas.openxmlformats.org/officeDocument/2006/relationships/hyperlink" Target="https://podminky.urs.cz/item/CS_URS_2025_01/181951112"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5_01/113154528" TargetMode="External"/><Relationship Id="rId18" Type="http://schemas.openxmlformats.org/officeDocument/2006/relationships/hyperlink" Target="https://podminky.urs.cz/item/CS_URS_2025_01/181111111" TargetMode="External"/><Relationship Id="rId26" Type="http://schemas.openxmlformats.org/officeDocument/2006/relationships/hyperlink" Target="https://podminky.urs.cz/item/CS_URS_2025_01/171151112" TargetMode="External"/><Relationship Id="rId39" Type="http://schemas.openxmlformats.org/officeDocument/2006/relationships/hyperlink" Target="https://podminky.urs.cz/item/CS_URS_2025_01/998225111" TargetMode="External"/><Relationship Id="rId21" Type="http://schemas.openxmlformats.org/officeDocument/2006/relationships/hyperlink" Target="https://podminky.urs.cz/item/CS_URS_2025_01/183101221" TargetMode="External"/><Relationship Id="rId34" Type="http://schemas.openxmlformats.org/officeDocument/2006/relationships/hyperlink" Target="https://podminky.urs.cz/item/CS_URS_2025_01/181912112" TargetMode="External"/><Relationship Id="rId7" Type="http://schemas.openxmlformats.org/officeDocument/2006/relationships/hyperlink" Target="https://podminky.urs.cz/item/CS_URS_2025_01/181951112" TargetMode="External"/><Relationship Id="rId12" Type="http://schemas.openxmlformats.org/officeDocument/2006/relationships/hyperlink" Target="https://podminky.urs.cz/item/CS_URS_2025_01/919735113" TargetMode="External"/><Relationship Id="rId17" Type="http://schemas.openxmlformats.org/officeDocument/2006/relationships/hyperlink" Target="https://podminky.urs.cz/item/CS_URS_2025_01/181351003" TargetMode="External"/><Relationship Id="rId25" Type="http://schemas.openxmlformats.org/officeDocument/2006/relationships/hyperlink" Target="https://podminky.urs.cz/item/CS_URS_2025_01/162251101" TargetMode="External"/><Relationship Id="rId33" Type="http://schemas.openxmlformats.org/officeDocument/2006/relationships/hyperlink" Target="https://podminky.urs.cz/item/CS_URS_2025_01/577144111" TargetMode="External"/><Relationship Id="rId38" Type="http://schemas.openxmlformats.org/officeDocument/2006/relationships/hyperlink" Target="https://podminky.urs.cz/item/CS_URS_2025_01/916331112" TargetMode="External"/><Relationship Id="rId2" Type="http://schemas.openxmlformats.org/officeDocument/2006/relationships/hyperlink" Target="https://podminky.urs.cz/item/CS_URS_2025_01/122251105" TargetMode="External"/><Relationship Id="rId16" Type="http://schemas.openxmlformats.org/officeDocument/2006/relationships/hyperlink" Target="https://podminky.urs.cz/item/CS_URS_2025_01/162251102" TargetMode="External"/><Relationship Id="rId20" Type="http://schemas.openxmlformats.org/officeDocument/2006/relationships/hyperlink" Target="https://podminky.urs.cz/item/CS_URS_2025_01/185804312" TargetMode="External"/><Relationship Id="rId29" Type="http://schemas.openxmlformats.org/officeDocument/2006/relationships/hyperlink" Target="https://podminky.urs.cz/item/CS_URS_2025_01/564772111" TargetMode="External"/><Relationship Id="rId1" Type="http://schemas.openxmlformats.org/officeDocument/2006/relationships/hyperlink" Target="https://podminky.urs.cz/item/CS_URS_2025_01/132251104" TargetMode="External"/><Relationship Id="rId6" Type="http://schemas.openxmlformats.org/officeDocument/2006/relationships/hyperlink" Target="https://podminky.urs.cz/item/CS_URS_2025_01/171201231" TargetMode="External"/><Relationship Id="rId11" Type="http://schemas.openxmlformats.org/officeDocument/2006/relationships/hyperlink" Target="https://podminky.urs.cz/item/CS_URS_2025_01/997221861" TargetMode="External"/><Relationship Id="rId24" Type="http://schemas.openxmlformats.org/officeDocument/2006/relationships/hyperlink" Target="https://podminky.urs.cz/item/CS_URS_2025_01/122251105" TargetMode="External"/><Relationship Id="rId32" Type="http://schemas.openxmlformats.org/officeDocument/2006/relationships/hyperlink" Target="https://podminky.urs.cz/item/CS_URS_2025_01/573231112" TargetMode="External"/><Relationship Id="rId37" Type="http://schemas.openxmlformats.org/officeDocument/2006/relationships/hyperlink" Target="https://podminky.urs.cz/item/CS_URS_2025_01/916131213" TargetMode="External"/><Relationship Id="rId40" Type="http://schemas.openxmlformats.org/officeDocument/2006/relationships/drawing" Target="../drawings/drawing4.xml"/><Relationship Id="rId5" Type="http://schemas.openxmlformats.org/officeDocument/2006/relationships/hyperlink" Target="https://podminky.urs.cz/item/CS_URS_2025_01/162751119" TargetMode="External"/><Relationship Id="rId15" Type="http://schemas.openxmlformats.org/officeDocument/2006/relationships/hyperlink" Target="https://podminky.urs.cz/item/CS_URS_2025_01/167151101" TargetMode="External"/><Relationship Id="rId23" Type="http://schemas.openxmlformats.org/officeDocument/2006/relationships/hyperlink" Target="https://podminky.urs.cz/item/CS_URS_2025_01/184215132" TargetMode="External"/><Relationship Id="rId28" Type="http://schemas.openxmlformats.org/officeDocument/2006/relationships/hyperlink" Target="https://podminky.urs.cz/item/CS_URS_2025_01/564761111" TargetMode="External"/><Relationship Id="rId36" Type="http://schemas.openxmlformats.org/officeDocument/2006/relationships/hyperlink" Target="https://podminky.urs.cz/item/CS_URS_2025_01/596211110" TargetMode="External"/><Relationship Id="rId10" Type="http://schemas.openxmlformats.org/officeDocument/2006/relationships/hyperlink" Target="https://podminky.urs.cz/item/CS_URS_2025_01/997221569" TargetMode="External"/><Relationship Id="rId19" Type="http://schemas.openxmlformats.org/officeDocument/2006/relationships/hyperlink" Target="https://podminky.urs.cz/item/CS_URS_2025_01/181411131" TargetMode="External"/><Relationship Id="rId31" Type="http://schemas.openxmlformats.org/officeDocument/2006/relationships/hyperlink" Target="https://podminky.urs.cz/item/CS_URS_2025_01/565155111" TargetMode="External"/><Relationship Id="rId4" Type="http://schemas.openxmlformats.org/officeDocument/2006/relationships/hyperlink" Target="https://podminky.urs.cz/item/CS_URS_2025_01/162751117" TargetMode="External"/><Relationship Id="rId9" Type="http://schemas.openxmlformats.org/officeDocument/2006/relationships/hyperlink" Target="https://podminky.urs.cz/item/CS_URS_2025_01/997221561" TargetMode="External"/><Relationship Id="rId14" Type="http://schemas.openxmlformats.org/officeDocument/2006/relationships/hyperlink" Target="https://podminky.urs.cz/item/CS_URS_2025_01/113154590" TargetMode="External"/><Relationship Id="rId22" Type="http://schemas.openxmlformats.org/officeDocument/2006/relationships/hyperlink" Target="https://podminky.urs.cz/item/CS_URS_2025_01/184201111" TargetMode="External"/><Relationship Id="rId27" Type="http://schemas.openxmlformats.org/officeDocument/2006/relationships/hyperlink" Target="https://podminky.urs.cz/item/CS_URS_2025_01/181912112" TargetMode="External"/><Relationship Id="rId30" Type="http://schemas.openxmlformats.org/officeDocument/2006/relationships/hyperlink" Target="https://podminky.urs.cz/item/CS_URS_2025_01/566201111" TargetMode="External"/><Relationship Id="rId35" Type="http://schemas.openxmlformats.org/officeDocument/2006/relationships/hyperlink" Target="https://podminky.urs.cz/item/CS_URS_2025_01/564851011" TargetMode="External"/><Relationship Id="rId8" Type="http://schemas.openxmlformats.org/officeDocument/2006/relationships/hyperlink" Target="https://podminky.urs.cz/item/CS_URS_2025_01/113202111" TargetMode="External"/><Relationship Id="rId3" Type="http://schemas.openxmlformats.org/officeDocument/2006/relationships/hyperlink" Target="https://podminky.urs.cz/item/CS_URS_2025_01/162251102"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5_01/997221875" TargetMode="External"/><Relationship Id="rId13" Type="http://schemas.openxmlformats.org/officeDocument/2006/relationships/hyperlink" Target="https://podminky.urs.cz/item/CS_URS_2025_01/997013862" TargetMode="External"/><Relationship Id="rId18" Type="http://schemas.openxmlformats.org/officeDocument/2006/relationships/hyperlink" Target="https://podminky.urs.cz/item/CS_URS_2025_01/997013871" TargetMode="External"/><Relationship Id="rId3" Type="http://schemas.openxmlformats.org/officeDocument/2006/relationships/hyperlink" Target="https://podminky.urs.cz/item/CS_URS_2025_01/981332111" TargetMode="External"/><Relationship Id="rId21" Type="http://schemas.openxmlformats.org/officeDocument/2006/relationships/hyperlink" Target="https://podminky.urs.cz/item/CS_URS_2025_01/997221569" TargetMode="External"/><Relationship Id="rId7" Type="http://schemas.openxmlformats.org/officeDocument/2006/relationships/hyperlink" Target="https://podminky.urs.cz/item/CS_URS_2025_01/997221569" TargetMode="External"/><Relationship Id="rId12" Type="http://schemas.openxmlformats.org/officeDocument/2006/relationships/hyperlink" Target="https://podminky.urs.cz/item/CS_URS_2025_01/997006519" TargetMode="External"/><Relationship Id="rId17" Type="http://schemas.openxmlformats.org/officeDocument/2006/relationships/hyperlink" Target="https://podminky.urs.cz/item/CS_URS_2025_01/997013509" TargetMode="External"/><Relationship Id="rId2" Type="http://schemas.openxmlformats.org/officeDocument/2006/relationships/hyperlink" Target="https://podminky.urs.cz/item/CS_URS_2025_01/981011111" TargetMode="External"/><Relationship Id="rId16" Type="http://schemas.openxmlformats.org/officeDocument/2006/relationships/hyperlink" Target="https://podminky.urs.cz/item/CS_URS_2025_01/997013501" TargetMode="External"/><Relationship Id="rId20" Type="http://schemas.openxmlformats.org/officeDocument/2006/relationships/hyperlink" Target="https://podminky.urs.cz/item/CS_URS_2025_01/997221561" TargetMode="External"/><Relationship Id="rId1" Type="http://schemas.openxmlformats.org/officeDocument/2006/relationships/hyperlink" Target="https://podminky.urs.cz/item/CS_URS_2025_01/945412111" TargetMode="External"/><Relationship Id="rId6" Type="http://schemas.openxmlformats.org/officeDocument/2006/relationships/hyperlink" Target="https://podminky.urs.cz/item/CS_URS_2025_01/997221561" TargetMode="External"/><Relationship Id="rId11" Type="http://schemas.openxmlformats.org/officeDocument/2006/relationships/hyperlink" Target="https://podminky.urs.cz/item/CS_URS_2025_01/997006512" TargetMode="External"/><Relationship Id="rId24" Type="http://schemas.openxmlformats.org/officeDocument/2006/relationships/drawing" Target="../drawings/drawing7.xml"/><Relationship Id="rId5" Type="http://schemas.openxmlformats.org/officeDocument/2006/relationships/hyperlink" Target="https://podminky.urs.cz/item/CS_URS_2025_01/113107143" TargetMode="External"/><Relationship Id="rId15" Type="http://schemas.openxmlformats.org/officeDocument/2006/relationships/hyperlink" Target="https://podminky.urs.cz/item/CS_URS_2025_01/997013211" TargetMode="External"/><Relationship Id="rId23" Type="http://schemas.openxmlformats.org/officeDocument/2006/relationships/hyperlink" Target="https://podminky.urs.cz/item/CS_URS_2025_01/998225111" TargetMode="External"/><Relationship Id="rId10" Type="http://schemas.openxmlformats.org/officeDocument/2006/relationships/hyperlink" Target="https://podminky.urs.cz/item/CS_URS_2025_01/981513116" TargetMode="External"/><Relationship Id="rId19" Type="http://schemas.openxmlformats.org/officeDocument/2006/relationships/hyperlink" Target="https://podminky.urs.cz/item/CS_URS_2025_01/966008212" TargetMode="External"/><Relationship Id="rId4" Type="http://schemas.openxmlformats.org/officeDocument/2006/relationships/hyperlink" Target="https://podminky.urs.cz/item/CS_URS_2025_01/113154525" TargetMode="External"/><Relationship Id="rId9" Type="http://schemas.openxmlformats.org/officeDocument/2006/relationships/hyperlink" Target="https://podminky.urs.cz/item/CS_URS_2025_01/981513114" TargetMode="External"/><Relationship Id="rId14" Type="http://schemas.openxmlformats.org/officeDocument/2006/relationships/hyperlink" Target="https://podminky.urs.cz/item/CS_URS_2025_01/711461803" TargetMode="External"/><Relationship Id="rId22" Type="http://schemas.openxmlformats.org/officeDocument/2006/relationships/hyperlink" Target="https://podminky.urs.cz/item/CS_URS_2025_01/99722186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5_01/045002000" TargetMode="External"/><Relationship Id="rId3" Type="http://schemas.openxmlformats.org/officeDocument/2006/relationships/hyperlink" Target="https://podminky.urs.cz/item/CS_URS_2024_02/012403000" TargetMode="External"/><Relationship Id="rId7" Type="http://schemas.openxmlformats.org/officeDocument/2006/relationships/hyperlink" Target="https://podminky.urs.cz/item/CS_URS_2025_01/043002000" TargetMode="External"/><Relationship Id="rId2" Type="http://schemas.openxmlformats.org/officeDocument/2006/relationships/hyperlink" Target="https://podminky.urs.cz/item/CS_URS_2025_01/012303000" TargetMode="External"/><Relationship Id="rId1" Type="http://schemas.openxmlformats.org/officeDocument/2006/relationships/hyperlink" Target="https://podminky.urs.cz/item/CS_URS_2025_01/011002000" TargetMode="External"/><Relationship Id="rId6" Type="http://schemas.openxmlformats.org/officeDocument/2006/relationships/hyperlink" Target="https://podminky.urs.cz/item/CS_URS_2025_01/030001000" TargetMode="External"/><Relationship Id="rId5" Type="http://schemas.openxmlformats.org/officeDocument/2006/relationships/hyperlink" Target="https://podminky.urs.cz/item/CS_URS_2025_01/013254000" TargetMode="External"/><Relationship Id="rId10" Type="http://schemas.openxmlformats.org/officeDocument/2006/relationships/drawing" Target="../drawings/drawing8.xml"/><Relationship Id="rId4" Type="http://schemas.openxmlformats.org/officeDocument/2006/relationships/hyperlink" Target="https://podminky.urs.cz/item/CS_URS_2025_01/013203000" TargetMode="External"/><Relationship Id="rId9" Type="http://schemas.openxmlformats.org/officeDocument/2006/relationships/hyperlink" Target="https://podminky.urs.cz/item/CS_URS_2025_01/071103000"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7" t="s">
        <v>0</v>
      </c>
      <c r="AZ1" s="17" t="s">
        <v>1</v>
      </c>
      <c r="BA1" s="17" t="s">
        <v>2</v>
      </c>
      <c r="BB1" s="17" t="s">
        <v>3</v>
      </c>
      <c r="BT1" s="17" t="s">
        <v>4</v>
      </c>
      <c r="BU1" s="17" t="s">
        <v>4</v>
      </c>
      <c r="BV1" s="17" t="s">
        <v>5</v>
      </c>
    </row>
    <row r="2" spans="1:74" ht="36.950000000000003" customHeight="1">
      <c r="AR2" s="341"/>
      <c r="AS2" s="341"/>
      <c r="AT2" s="341"/>
      <c r="AU2" s="341"/>
      <c r="AV2" s="341"/>
      <c r="AW2" s="341"/>
      <c r="AX2" s="341"/>
      <c r="AY2" s="341"/>
      <c r="AZ2" s="341"/>
      <c r="BA2" s="341"/>
      <c r="BB2" s="341"/>
      <c r="BC2" s="341"/>
      <c r="BD2" s="341"/>
      <c r="BE2" s="341"/>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299" t="s">
        <v>14</v>
      </c>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R5" s="21"/>
      <c r="BE5" s="296" t="s">
        <v>15</v>
      </c>
      <c r="BS5" s="18" t="s">
        <v>6</v>
      </c>
    </row>
    <row r="6" spans="1:74" ht="36.950000000000003" customHeight="1">
      <c r="B6" s="21"/>
      <c r="D6" s="27" t="s">
        <v>16</v>
      </c>
      <c r="K6" s="300" t="s">
        <v>17</v>
      </c>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41"/>
      <c r="AO6" s="341"/>
      <c r="AR6" s="21"/>
      <c r="BE6" s="297"/>
      <c r="BS6" s="18" t="s">
        <v>6</v>
      </c>
    </row>
    <row r="7" spans="1:74" ht="12" customHeight="1">
      <c r="B7" s="21"/>
      <c r="D7" s="28" t="s">
        <v>18</v>
      </c>
      <c r="K7" s="26" t="s">
        <v>19</v>
      </c>
      <c r="AK7" s="28" t="s">
        <v>20</v>
      </c>
      <c r="AN7" s="26" t="s">
        <v>19</v>
      </c>
      <c r="AR7" s="21"/>
      <c r="BE7" s="297"/>
      <c r="BS7" s="18" t="s">
        <v>6</v>
      </c>
    </row>
    <row r="8" spans="1:74" ht="12" customHeight="1">
      <c r="B8" s="21"/>
      <c r="D8" s="28" t="s">
        <v>21</v>
      </c>
      <c r="K8" s="26" t="s">
        <v>22</v>
      </c>
      <c r="AK8" s="28" t="s">
        <v>23</v>
      </c>
      <c r="AN8" s="29" t="s">
        <v>24</v>
      </c>
      <c r="AR8" s="21"/>
      <c r="BE8" s="297"/>
      <c r="BS8" s="18" t="s">
        <v>6</v>
      </c>
    </row>
    <row r="9" spans="1:74" ht="14.45" customHeight="1">
      <c r="B9" s="21"/>
      <c r="AR9" s="21"/>
      <c r="BE9" s="297"/>
      <c r="BS9" s="18" t="s">
        <v>6</v>
      </c>
    </row>
    <row r="10" spans="1:74" ht="12" customHeight="1">
      <c r="B10" s="21"/>
      <c r="D10" s="28" t="s">
        <v>25</v>
      </c>
      <c r="AK10" s="28" t="s">
        <v>26</v>
      </c>
      <c r="AN10" s="26" t="s">
        <v>19</v>
      </c>
      <c r="AR10" s="21"/>
      <c r="BE10" s="297"/>
      <c r="BS10" s="18" t="s">
        <v>6</v>
      </c>
    </row>
    <row r="11" spans="1:74" ht="18.399999999999999" customHeight="1">
      <c r="B11" s="21"/>
      <c r="E11" s="26" t="s">
        <v>27</v>
      </c>
      <c r="AK11" s="28" t="s">
        <v>28</v>
      </c>
      <c r="AN11" s="26" t="s">
        <v>19</v>
      </c>
      <c r="AR11" s="21"/>
      <c r="BE11" s="297"/>
      <c r="BS11" s="18" t="s">
        <v>6</v>
      </c>
    </row>
    <row r="12" spans="1:74" ht="6.95" customHeight="1">
      <c r="B12" s="21"/>
      <c r="AR12" s="21"/>
      <c r="BE12" s="297"/>
      <c r="BS12" s="18" t="s">
        <v>6</v>
      </c>
    </row>
    <row r="13" spans="1:74" ht="12" customHeight="1">
      <c r="B13" s="21"/>
      <c r="D13" s="28" t="s">
        <v>29</v>
      </c>
      <c r="AK13" s="28" t="s">
        <v>26</v>
      </c>
      <c r="AN13" s="30" t="s">
        <v>30</v>
      </c>
      <c r="AR13" s="21"/>
      <c r="BE13" s="297"/>
      <c r="BS13" s="18" t="s">
        <v>6</v>
      </c>
    </row>
    <row r="14" spans="1:74">
      <c r="B14" s="21"/>
      <c r="E14" s="301" t="s">
        <v>30</v>
      </c>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28" t="s">
        <v>28</v>
      </c>
      <c r="AN14" s="30" t="s">
        <v>30</v>
      </c>
      <c r="AR14" s="21"/>
      <c r="BE14" s="297"/>
      <c r="BS14" s="18" t="s">
        <v>6</v>
      </c>
    </row>
    <row r="15" spans="1:74" ht="6.95" customHeight="1">
      <c r="B15" s="21"/>
      <c r="AR15" s="21"/>
      <c r="BE15" s="297"/>
      <c r="BS15" s="18" t="s">
        <v>4</v>
      </c>
    </row>
    <row r="16" spans="1:74" ht="12" customHeight="1">
      <c r="B16" s="21"/>
      <c r="D16" s="28" t="s">
        <v>31</v>
      </c>
      <c r="AK16" s="28" t="s">
        <v>26</v>
      </c>
      <c r="AN16" s="26" t="s">
        <v>32</v>
      </c>
      <c r="AR16" s="21"/>
      <c r="BE16" s="297"/>
      <c r="BS16" s="18" t="s">
        <v>4</v>
      </c>
    </row>
    <row r="17" spans="2:71" ht="18.399999999999999" customHeight="1">
      <c r="B17" s="21"/>
      <c r="E17" s="26" t="s">
        <v>33</v>
      </c>
      <c r="AK17" s="28" t="s">
        <v>28</v>
      </c>
      <c r="AN17" s="26" t="s">
        <v>19</v>
      </c>
      <c r="AR17" s="21"/>
      <c r="BE17" s="297"/>
      <c r="BS17" s="18" t="s">
        <v>34</v>
      </c>
    </row>
    <row r="18" spans="2:71" ht="6.95" customHeight="1">
      <c r="B18" s="21"/>
      <c r="AR18" s="21"/>
      <c r="BE18" s="297"/>
      <c r="BS18" s="18" t="s">
        <v>6</v>
      </c>
    </row>
    <row r="19" spans="2:71" ht="12" customHeight="1">
      <c r="B19" s="21"/>
      <c r="D19" s="28" t="s">
        <v>35</v>
      </c>
      <c r="AK19" s="28" t="s">
        <v>26</v>
      </c>
      <c r="AN19" s="26" t="s">
        <v>19</v>
      </c>
      <c r="AR19" s="21"/>
      <c r="BE19" s="297"/>
      <c r="BS19" s="18" t="s">
        <v>6</v>
      </c>
    </row>
    <row r="20" spans="2:71" ht="18.399999999999999" customHeight="1">
      <c r="B20" s="21"/>
      <c r="E20" s="26" t="s">
        <v>36</v>
      </c>
      <c r="AK20" s="28" t="s">
        <v>28</v>
      </c>
      <c r="AN20" s="26" t="s">
        <v>19</v>
      </c>
      <c r="AR20" s="21"/>
      <c r="BE20" s="297"/>
      <c r="BS20" s="18" t="s">
        <v>4</v>
      </c>
    </row>
    <row r="21" spans="2:71" ht="6.95" customHeight="1">
      <c r="B21" s="21"/>
      <c r="AR21" s="21"/>
      <c r="BE21" s="297"/>
    </row>
    <row r="22" spans="2:71" ht="12" customHeight="1">
      <c r="B22" s="21"/>
      <c r="D22" s="28" t="s">
        <v>37</v>
      </c>
      <c r="AR22" s="21"/>
      <c r="BE22" s="297"/>
    </row>
    <row r="23" spans="2:71" ht="335.25" customHeight="1">
      <c r="B23" s="21"/>
      <c r="E23" s="303" t="s">
        <v>38</v>
      </c>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R23" s="21"/>
      <c r="BE23" s="297"/>
    </row>
    <row r="24" spans="2:71" ht="6.95" customHeight="1">
      <c r="B24" s="21"/>
      <c r="AR24" s="21"/>
      <c r="BE24" s="297"/>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97"/>
    </row>
    <row r="26" spans="2:71" s="1" customFormat="1" ht="25.9" customHeight="1">
      <c r="B26" s="33"/>
      <c r="D26" s="34" t="s">
        <v>39</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4">
        <f>ROUND(AG54,2)</f>
        <v>0</v>
      </c>
      <c r="AL26" s="305"/>
      <c r="AM26" s="305"/>
      <c r="AN26" s="305"/>
      <c r="AO26" s="305"/>
      <c r="AR26" s="33"/>
      <c r="BE26" s="297"/>
    </row>
    <row r="27" spans="2:71" s="1" customFormat="1" ht="6.95" customHeight="1">
      <c r="B27" s="33"/>
      <c r="AR27" s="33"/>
      <c r="BE27" s="297"/>
    </row>
    <row r="28" spans="2:71" s="1" customFormat="1">
      <c r="B28" s="33"/>
      <c r="L28" s="306" t="s">
        <v>40</v>
      </c>
      <c r="M28" s="306"/>
      <c r="N28" s="306"/>
      <c r="O28" s="306"/>
      <c r="P28" s="306"/>
      <c r="W28" s="306" t="s">
        <v>41</v>
      </c>
      <c r="X28" s="306"/>
      <c r="Y28" s="306"/>
      <c r="Z28" s="306"/>
      <c r="AA28" s="306"/>
      <c r="AB28" s="306"/>
      <c r="AC28" s="306"/>
      <c r="AD28" s="306"/>
      <c r="AE28" s="306"/>
      <c r="AK28" s="306" t="s">
        <v>42</v>
      </c>
      <c r="AL28" s="306"/>
      <c r="AM28" s="306"/>
      <c r="AN28" s="306"/>
      <c r="AO28" s="306"/>
      <c r="AR28" s="33"/>
      <c r="BE28" s="297"/>
    </row>
    <row r="29" spans="2:71" s="2" customFormat="1" ht="14.45" customHeight="1">
      <c r="B29" s="37"/>
      <c r="D29" s="28" t="s">
        <v>43</v>
      </c>
      <c r="F29" s="28" t="s">
        <v>44</v>
      </c>
      <c r="L29" s="289">
        <v>0.21</v>
      </c>
      <c r="M29" s="290"/>
      <c r="N29" s="290"/>
      <c r="O29" s="290"/>
      <c r="P29" s="290"/>
      <c r="W29" s="291">
        <f>ROUND(AZ54, 2)</f>
        <v>0</v>
      </c>
      <c r="X29" s="290"/>
      <c r="Y29" s="290"/>
      <c r="Z29" s="290"/>
      <c r="AA29" s="290"/>
      <c r="AB29" s="290"/>
      <c r="AC29" s="290"/>
      <c r="AD29" s="290"/>
      <c r="AE29" s="290"/>
      <c r="AK29" s="291">
        <f>ROUND(AV54, 2)</f>
        <v>0</v>
      </c>
      <c r="AL29" s="290"/>
      <c r="AM29" s="290"/>
      <c r="AN29" s="290"/>
      <c r="AO29" s="290"/>
      <c r="AR29" s="37"/>
      <c r="BE29" s="298"/>
    </row>
    <row r="30" spans="2:71" s="2" customFormat="1" ht="14.45" customHeight="1">
      <c r="B30" s="37"/>
      <c r="F30" s="28" t="s">
        <v>45</v>
      </c>
      <c r="L30" s="289">
        <v>0.12</v>
      </c>
      <c r="M30" s="290"/>
      <c r="N30" s="290"/>
      <c r="O30" s="290"/>
      <c r="P30" s="290"/>
      <c r="W30" s="291">
        <f>ROUND(BA54, 2)</f>
        <v>0</v>
      </c>
      <c r="X30" s="290"/>
      <c r="Y30" s="290"/>
      <c r="Z30" s="290"/>
      <c r="AA30" s="290"/>
      <c r="AB30" s="290"/>
      <c r="AC30" s="290"/>
      <c r="AD30" s="290"/>
      <c r="AE30" s="290"/>
      <c r="AK30" s="291">
        <f>ROUND(AW54, 2)</f>
        <v>0</v>
      </c>
      <c r="AL30" s="290"/>
      <c r="AM30" s="290"/>
      <c r="AN30" s="290"/>
      <c r="AO30" s="290"/>
      <c r="AR30" s="37"/>
      <c r="BE30" s="298"/>
    </row>
    <row r="31" spans="2:71" s="2" customFormat="1" ht="14.45" hidden="1" customHeight="1">
      <c r="B31" s="37"/>
      <c r="F31" s="28" t="s">
        <v>46</v>
      </c>
      <c r="L31" s="289">
        <v>0.21</v>
      </c>
      <c r="M31" s="290"/>
      <c r="N31" s="290"/>
      <c r="O31" s="290"/>
      <c r="P31" s="290"/>
      <c r="W31" s="291">
        <f>ROUND(BB54, 2)</f>
        <v>0</v>
      </c>
      <c r="X31" s="290"/>
      <c r="Y31" s="290"/>
      <c r="Z31" s="290"/>
      <c r="AA31" s="290"/>
      <c r="AB31" s="290"/>
      <c r="AC31" s="290"/>
      <c r="AD31" s="290"/>
      <c r="AE31" s="290"/>
      <c r="AK31" s="291">
        <v>0</v>
      </c>
      <c r="AL31" s="290"/>
      <c r="AM31" s="290"/>
      <c r="AN31" s="290"/>
      <c r="AO31" s="290"/>
      <c r="AR31" s="37"/>
      <c r="BE31" s="298"/>
    </row>
    <row r="32" spans="2:71" s="2" customFormat="1" ht="14.45" hidden="1" customHeight="1">
      <c r="B32" s="37"/>
      <c r="F32" s="28" t="s">
        <v>47</v>
      </c>
      <c r="L32" s="289">
        <v>0.12</v>
      </c>
      <c r="M32" s="290"/>
      <c r="N32" s="290"/>
      <c r="O32" s="290"/>
      <c r="P32" s="290"/>
      <c r="W32" s="291">
        <f>ROUND(BC54, 2)</f>
        <v>0</v>
      </c>
      <c r="X32" s="290"/>
      <c r="Y32" s="290"/>
      <c r="Z32" s="290"/>
      <c r="AA32" s="290"/>
      <c r="AB32" s="290"/>
      <c r="AC32" s="290"/>
      <c r="AD32" s="290"/>
      <c r="AE32" s="290"/>
      <c r="AK32" s="291">
        <v>0</v>
      </c>
      <c r="AL32" s="290"/>
      <c r="AM32" s="290"/>
      <c r="AN32" s="290"/>
      <c r="AO32" s="290"/>
      <c r="AR32" s="37"/>
      <c r="BE32" s="298"/>
    </row>
    <row r="33" spans="2:44" s="2" customFormat="1" ht="14.45" hidden="1" customHeight="1">
      <c r="B33" s="37"/>
      <c r="F33" s="28" t="s">
        <v>48</v>
      </c>
      <c r="L33" s="289">
        <v>0</v>
      </c>
      <c r="M33" s="290"/>
      <c r="N33" s="290"/>
      <c r="O33" s="290"/>
      <c r="P33" s="290"/>
      <c r="W33" s="291">
        <f>ROUND(BD54, 2)</f>
        <v>0</v>
      </c>
      <c r="X33" s="290"/>
      <c r="Y33" s="290"/>
      <c r="Z33" s="290"/>
      <c r="AA33" s="290"/>
      <c r="AB33" s="290"/>
      <c r="AC33" s="290"/>
      <c r="AD33" s="290"/>
      <c r="AE33" s="290"/>
      <c r="AK33" s="291">
        <v>0</v>
      </c>
      <c r="AL33" s="290"/>
      <c r="AM33" s="290"/>
      <c r="AN33" s="290"/>
      <c r="AO33" s="290"/>
      <c r="AR33" s="37"/>
    </row>
    <row r="34" spans="2:44" s="1" customFormat="1" ht="6.95" customHeight="1">
      <c r="B34" s="33"/>
      <c r="AR34" s="33"/>
    </row>
    <row r="35" spans="2:44" s="1" customFormat="1" ht="25.9" customHeight="1">
      <c r="B35" s="33"/>
      <c r="C35" s="38"/>
      <c r="D35" s="39" t="s">
        <v>49</v>
      </c>
      <c r="E35" s="40"/>
      <c r="F35" s="40"/>
      <c r="G35" s="40"/>
      <c r="H35" s="40"/>
      <c r="I35" s="40"/>
      <c r="J35" s="40"/>
      <c r="K35" s="40"/>
      <c r="L35" s="40"/>
      <c r="M35" s="40"/>
      <c r="N35" s="40"/>
      <c r="O35" s="40"/>
      <c r="P35" s="40"/>
      <c r="Q35" s="40"/>
      <c r="R35" s="40"/>
      <c r="S35" s="40"/>
      <c r="T35" s="41" t="s">
        <v>50</v>
      </c>
      <c r="U35" s="40"/>
      <c r="V35" s="40"/>
      <c r="W35" s="40"/>
      <c r="X35" s="295" t="s">
        <v>51</v>
      </c>
      <c r="Y35" s="293"/>
      <c r="Z35" s="293"/>
      <c r="AA35" s="293"/>
      <c r="AB35" s="293"/>
      <c r="AC35" s="40"/>
      <c r="AD35" s="40"/>
      <c r="AE35" s="40"/>
      <c r="AF35" s="40"/>
      <c r="AG35" s="40"/>
      <c r="AH35" s="40"/>
      <c r="AI35" s="40"/>
      <c r="AJ35" s="40"/>
      <c r="AK35" s="292">
        <f>SUM(AK26:AK33)</f>
        <v>0</v>
      </c>
      <c r="AL35" s="293"/>
      <c r="AM35" s="293"/>
      <c r="AN35" s="293"/>
      <c r="AO35" s="294"/>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52</v>
      </c>
      <c r="AR42" s="33"/>
    </row>
    <row r="43" spans="2:44" s="1" customFormat="1" ht="6.95" customHeight="1">
      <c r="B43" s="33"/>
      <c r="AR43" s="33"/>
    </row>
    <row r="44" spans="2:44" s="3" customFormat="1" ht="12" customHeight="1">
      <c r="B44" s="46"/>
      <c r="C44" s="28" t="s">
        <v>13</v>
      </c>
      <c r="L44" s="3" t="str">
        <f>K5</f>
        <v>202502</v>
      </c>
      <c r="AR44" s="46"/>
    </row>
    <row r="45" spans="2:44" s="4" customFormat="1" ht="36.950000000000003" customHeight="1">
      <c r="B45" s="47"/>
      <c r="C45" s="48" t="s">
        <v>16</v>
      </c>
      <c r="L45" s="320" t="str">
        <f>K6</f>
        <v>Sklad soli Třemošnice</v>
      </c>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1"/>
      <c r="AL45" s="321"/>
      <c r="AM45" s="321"/>
      <c r="AN45" s="321"/>
      <c r="AO45" s="321"/>
      <c r="AR45" s="47"/>
    </row>
    <row r="46" spans="2:44" s="1" customFormat="1" ht="6.95" customHeight="1">
      <c r="B46" s="33"/>
      <c r="AR46" s="33"/>
    </row>
    <row r="47" spans="2:44" s="1" customFormat="1" ht="12" customHeight="1">
      <c r="B47" s="33"/>
      <c r="C47" s="28" t="s">
        <v>21</v>
      </c>
      <c r="L47" s="49" t="str">
        <f>IF(K8="","",K8)</f>
        <v xml:space="preserve"> </v>
      </c>
      <c r="AI47" s="28" t="s">
        <v>23</v>
      </c>
      <c r="AM47" s="322" t="str">
        <f>IF(AN8= "","",AN8)</f>
        <v>16. 1. 2025</v>
      </c>
      <c r="AN47" s="322"/>
      <c r="AR47" s="33"/>
    </row>
    <row r="48" spans="2:44" s="1" customFormat="1" ht="6.95" customHeight="1">
      <c r="B48" s="33"/>
      <c r="AR48" s="33"/>
    </row>
    <row r="49" spans="1:91" s="1" customFormat="1" ht="15.2" customHeight="1">
      <c r="B49" s="33"/>
      <c r="C49" s="28" t="s">
        <v>25</v>
      </c>
      <c r="L49" s="3" t="str">
        <f>IF(E11= "","",E11)</f>
        <v>SÚS Pardubického kraje</v>
      </c>
      <c r="AI49" s="28" t="s">
        <v>31</v>
      </c>
      <c r="AM49" s="327" t="str">
        <f>IF(E17="","",E17)</f>
        <v>APOLO CZ s.r.o.</v>
      </c>
      <c r="AN49" s="328"/>
      <c r="AO49" s="328"/>
      <c r="AP49" s="328"/>
      <c r="AR49" s="33"/>
      <c r="AS49" s="323" t="s">
        <v>53</v>
      </c>
      <c r="AT49" s="324"/>
      <c r="AU49" s="51"/>
      <c r="AV49" s="51"/>
      <c r="AW49" s="51"/>
      <c r="AX49" s="51"/>
      <c r="AY49" s="51"/>
      <c r="AZ49" s="51"/>
      <c r="BA49" s="51"/>
      <c r="BB49" s="51"/>
      <c r="BC49" s="51"/>
      <c r="BD49" s="52"/>
    </row>
    <row r="50" spans="1:91" s="1" customFormat="1" ht="15.2" customHeight="1">
      <c r="B50" s="33"/>
      <c r="C50" s="28" t="s">
        <v>29</v>
      </c>
      <c r="L50" s="3" t="str">
        <f>IF(E14= "Vyplň údaj","",E14)</f>
        <v/>
      </c>
      <c r="AI50" s="28" t="s">
        <v>35</v>
      </c>
      <c r="AM50" s="327" t="str">
        <f>IF(E20="","",E20)</f>
        <v>Ing.Jiří Pitra</v>
      </c>
      <c r="AN50" s="328"/>
      <c r="AO50" s="328"/>
      <c r="AP50" s="328"/>
      <c r="AR50" s="33"/>
      <c r="AS50" s="325"/>
      <c r="AT50" s="326"/>
      <c r="BD50" s="54"/>
    </row>
    <row r="51" spans="1:91" s="1" customFormat="1" ht="10.9" customHeight="1">
      <c r="B51" s="33"/>
      <c r="AR51" s="33"/>
      <c r="AS51" s="325"/>
      <c r="AT51" s="326"/>
      <c r="BD51" s="54"/>
    </row>
    <row r="52" spans="1:91" s="1" customFormat="1" ht="29.25" customHeight="1">
      <c r="B52" s="33"/>
      <c r="C52" s="315" t="s">
        <v>54</v>
      </c>
      <c r="D52" s="316"/>
      <c r="E52" s="316"/>
      <c r="F52" s="316"/>
      <c r="G52" s="316"/>
      <c r="H52" s="55"/>
      <c r="I52" s="318" t="s">
        <v>55</v>
      </c>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7" t="s">
        <v>56</v>
      </c>
      <c r="AH52" s="316"/>
      <c r="AI52" s="316"/>
      <c r="AJ52" s="316"/>
      <c r="AK52" s="316"/>
      <c r="AL52" s="316"/>
      <c r="AM52" s="316"/>
      <c r="AN52" s="318" t="s">
        <v>57</v>
      </c>
      <c r="AO52" s="316"/>
      <c r="AP52" s="316"/>
      <c r="AQ52" s="56" t="s">
        <v>58</v>
      </c>
      <c r="AR52" s="33"/>
      <c r="AS52" s="57" t="s">
        <v>59</v>
      </c>
      <c r="AT52" s="58" t="s">
        <v>60</v>
      </c>
      <c r="AU52" s="58" t="s">
        <v>61</v>
      </c>
      <c r="AV52" s="58" t="s">
        <v>62</v>
      </c>
      <c r="AW52" s="58" t="s">
        <v>63</v>
      </c>
      <c r="AX52" s="58" t="s">
        <v>64</v>
      </c>
      <c r="AY52" s="58" t="s">
        <v>65</v>
      </c>
      <c r="AZ52" s="58" t="s">
        <v>66</v>
      </c>
      <c r="BA52" s="58" t="s">
        <v>67</v>
      </c>
      <c r="BB52" s="58" t="s">
        <v>68</v>
      </c>
      <c r="BC52" s="58" t="s">
        <v>69</v>
      </c>
      <c r="BD52" s="59" t="s">
        <v>70</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71</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310">
        <f>ROUND(AG55+SUM(AG59:AG62),2)</f>
        <v>0</v>
      </c>
      <c r="AH54" s="310"/>
      <c r="AI54" s="310"/>
      <c r="AJ54" s="310"/>
      <c r="AK54" s="310"/>
      <c r="AL54" s="310"/>
      <c r="AM54" s="310"/>
      <c r="AN54" s="311">
        <f>SUM(AG54,AT54)</f>
        <v>0</v>
      </c>
      <c r="AO54" s="311"/>
      <c r="AP54" s="311"/>
      <c r="AQ54" s="65" t="s">
        <v>19</v>
      </c>
      <c r="AR54" s="61"/>
      <c r="AS54" s="66">
        <f>ROUND(AS55+SUM(AS59:AS62),2)</f>
        <v>0</v>
      </c>
      <c r="AT54" s="67">
        <f>ROUND(SUM(AV54:AW54),2)</f>
        <v>0</v>
      </c>
      <c r="AU54" s="68">
        <f>ROUND(AU55+SUM(AU59:AU62),5)</f>
        <v>0</v>
      </c>
      <c r="AV54" s="67">
        <f>ROUND(AZ54*L29,2)</f>
        <v>0</v>
      </c>
      <c r="AW54" s="67">
        <f>ROUND(BA54*L30,2)</f>
        <v>0</v>
      </c>
      <c r="AX54" s="67">
        <f>ROUND(BB54*L29,2)</f>
        <v>0</v>
      </c>
      <c r="AY54" s="67">
        <f>ROUND(BC54*L30,2)</f>
        <v>0</v>
      </c>
      <c r="AZ54" s="67">
        <f>ROUND(AZ55+SUM(AZ59:AZ62),2)</f>
        <v>0</v>
      </c>
      <c r="BA54" s="67">
        <f>ROUND(BA55+SUM(BA59:BA62),2)</f>
        <v>0</v>
      </c>
      <c r="BB54" s="67">
        <f>ROUND(BB55+SUM(BB59:BB62),2)</f>
        <v>0</v>
      </c>
      <c r="BC54" s="67">
        <f>ROUND(BC55+SUM(BC59:BC62),2)</f>
        <v>0</v>
      </c>
      <c r="BD54" s="69">
        <f>ROUND(BD55+SUM(BD59:BD62),2)</f>
        <v>0</v>
      </c>
      <c r="BS54" s="70" t="s">
        <v>72</v>
      </c>
      <c r="BT54" s="70" t="s">
        <v>73</v>
      </c>
      <c r="BU54" s="71" t="s">
        <v>74</v>
      </c>
      <c r="BV54" s="70" t="s">
        <v>75</v>
      </c>
      <c r="BW54" s="70" t="s">
        <v>5</v>
      </c>
      <c r="BX54" s="70" t="s">
        <v>76</v>
      </c>
      <c r="CL54" s="70" t="s">
        <v>19</v>
      </c>
    </row>
    <row r="55" spans="1:91" s="6" customFormat="1" ht="16.5" customHeight="1">
      <c r="B55" s="72"/>
      <c r="C55" s="73"/>
      <c r="D55" s="309" t="s">
        <v>77</v>
      </c>
      <c r="E55" s="309"/>
      <c r="F55" s="309"/>
      <c r="G55" s="309"/>
      <c r="H55" s="309"/>
      <c r="I55" s="74"/>
      <c r="J55" s="309" t="s">
        <v>78</v>
      </c>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19">
        <f>ROUND(SUM(AG56:AG58),2)</f>
        <v>0</v>
      </c>
      <c r="AH55" s="308"/>
      <c r="AI55" s="308"/>
      <c r="AJ55" s="308"/>
      <c r="AK55" s="308"/>
      <c r="AL55" s="308"/>
      <c r="AM55" s="308"/>
      <c r="AN55" s="307">
        <f>SUM(AG55,AT55)</f>
        <v>0</v>
      </c>
      <c r="AO55" s="308"/>
      <c r="AP55" s="308"/>
      <c r="AQ55" s="75" t="s">
        <v>79</v>
      </c>
      <c r="AR55" s="72"/>
      <c r="AS55" s="76">
        <f>ROUND(SUM(AS56:AS58),2)</f>
        <v>0</v>
      </c>
      <c r="AT55" s="77">
        <f>ROUND(SUM(AV55:AW55),2)</f>
        <v>0</v>
      </c>
      <c r="AU55" s="78">
        <f>ROUND(SUM(AU56:AU58),5)</f>
        <v>0</v>
      </c>
      <c r="AV55" s="77">
        <f>ROUND(AZ55*L29,2)</f>
        <v>0</v>
      </c>
      <c r="AW55" s="77">
        <f>ROUND(BA55*L30,2)</f>
        <v>0</v>
      </c>
      <c r="AX55" s="77">
        <f>ROUND(BB55*L29,2)</f>
        <v>0</v>
      </c>
      <c r="AY55" s="77">
        <f>ROUND(BC55*L30,2)</f>
        <v>0</v>
      </c>
      <c r="AZ55" s="77">
        <f>ROUND(SUM(AZ56:AZ58),2)</f>
        <v>0</v>
      </c>
      <c r="BA55" s="77">
        <f>ROUND(SUM(BA56:BA58),2)</f>
        <v>0</v>
      </c>
      <c r="BB55" s="77">
        <f>ROUND(SUM(BB56:BB58),2)</f>
        <v>0</v>
      </c>
      <c r="BC55" s="77">
        <f>ROUND(SUM(BC56:BC58),2)</f>
        <v>0</v>
      </c>
      <c r="BD55" s="79">
        <f>ROUND(SUM(BD56:BD58),2)</f>
        <v>0</v>
      </c>
      <c r="BS55" s="80" t="s">
        <v>72</v>
      </c>
      <c r="BT55" s="80" t="s">
        <v>80</v>
      </c>
      <c r="BU55" s="80" t="s">
        <v>74</v>
      </c>
      <c r="BV55" s="80" t="s">
        <v>75</v>
      </c>
      <c r="BW55" s="80" t="s">
        <v>81</v>
      </c>
      <c r="BX55" s="80" t="s">
        <v>5</v>
      </c>
      <c r="CL55" s="80" t="s">
        <v>19</v>
      </c>
      <c r="CM55" s="80" t="s">
        <v>82</v>
      </c>
    </row>
    <row r="56" spans="1:91" s="3" customFormat="1" ht="16.5" customHeight="1">
      <c r="A56" s="81" t="s">
        <v>83</v>
      </c>
      <c r="B56" s="46"/>
      <c r="C56" s="9"/>
      <c r="D56" s="9"/>
      <c r="E56" s="314" t="s">
        <v>80</v>
      </c>
      <c r="F56" s="314"/>
      <c r="G56" s="314"/>
      <c r="H56" s="314"/>
      <c r="I56" s="314"/>
      <c r="J56" s="9"/>
      <c r="K56" s="314" t="s">
        <v>84</v>
      </c>
      <c r="L56" s="314"/>
      <c r="M56" s="314"/>
      <c r="N56" s="314"/>
      <c r="O56" s="314"/>
      <c r="P56" s="314"/>
      <c r="Q56" s="314"/>
      <c r="R56" s="314"/>
      <c r="S56" s="314"/>
      <c r="T56" s="314"/>
      <c r="U56" s="314"/>
      <c r="V56" s="314"/>
      <c r="W56" s="314"/>
      <c r="X56" s="314"/>
      <c r="Y56" s="314"/>
      <c r="Z56" s="314"/>
      <c r="AA56" s="314"/>
      <c r="AB56" s="314"/>
      <c r="AC56" s="314"/>
      <c r="AD56" s="314"/>
      <c r="AE56" s="314"/>
      <c r="AF56" s="314"/>
      <c r="AG56" s="312">
        <f>'1 - Architektonicko-stave...'!J32</f>
        <v>0</v>
      </c>
      <c r="AH56" s="313"/>
      <c r="AI56" s="313"/>
      <c r="AJ56" s="313"/>
      <c r="AK56" s="313"/>
      <c r="AL56" s="313"/>
      <c r="AM56" s="313"/>
      <c r="AN56" s="312">
        <f>SUM(AG56,AT56)</f>
        <v>0</v>
      </c>
      <c r="AO56" s="313"/>
      <c r="AP56" s="313"/>
      <c r="AQ56" s="82" t="s">
        <v>85</v>
      </c>
      <c r="AR56" s="46"/>
      <c r="AS56" s="83">
        <v>0</v>
      </c>
      <c r="AT56" s="84">
        <f>ROUND(SUM(AV56:AW56),2)</f>
        <v>0</v>
      </c>
      <c r="AU56" s="85">
        <f>'1 - Architektonicko-stave...'!P105</f>
        <v>0</v>
      </c>
      <c r="AV56" s="84">
        <f>'1 - Architektonicko-stave...'!J35</f>
        <v>0</v>
      </c>
      <c r="AW56" s="84">
        <f>'1 - Architektonicko-stave...'!J36</f>
        <v>0</v>
      </c>
      <c r="AX56" s="84">
        <f>'1 - Architektonicko-stave...'!J37</f>
        <v>0</v>
      </c>
      <c r="AY56" s="84">
        <f>'1 - Architektonicko-stave...'!J38</f>
        <v>0</v>
      </c>
      <c r="AZ56" s="84">
        <f>'1 - Architektonicko-stave...'!F35</f>
        <v>0</v>
      </c>
      <c r="BA56" s="84">
        <f>'1 - Architektonicko-stave...'!F36</f>
        <v>0</v>
      </c>
      <c r="BB56" s="84">
        <f>'1 - Architektonicko-stave...'!F37</f>
        <v>0</v>
      </c>
      <c r="BC56" s="84">
        <f>'1 - Architektonicko-stave...'!F38</f>
        <v>0</v>
      </c>
      <c r="BD56" s="86">
        <f>'1 - Architektonicko-stave...'!F39</f>
        <v>0</v>
      </c>
      <c r="BT56" s="26" t="s">
        <v>82</v>
      </c>
      <c r="BV56" s="26" t="s">
        <v>75</v>
      </c>
      <c r="BW56" s="26" t="s">
        <v>86</v>
      </c>
      <c r="BX56" s="26" t="s">
        <v>81</v>
      </c>
      <c r="CL56" s="26" t="s">
        <v>19</v>
      </c>
    </row>
    <row r="57" spans="1:91" s="3" customFormat="1" ht="16.5" customHeight="1">
      <c r="A57" s="81" t="s">
        <v>83</v>
      </c>
      <c r="B57" s="46"/>
      <c r="C57" s="9"/>
      <c r="D57" s="9"/>
      <c r="E57" s="314" t="s">
        <v>87</v>
      </c>
      <c r="F57" s="314"/>
      <c r="G57" s="314"/>
      <c r="H57" s="314"/>
      <c r="I57" s="314"/>
      <c r="J57" s="9"/>
      <c r="K57" s="314" t="s">
        <v>88</v>
      </c>
      <c r="L57" s="314"/>
      <c r="M57" s="314"/>
      <c r="N57" s="314"/>
      <c r="O57" s="314"/>
      <c r="P57" s="314"/>
      <c r="Q57" s="314"/>
      <c r="R57" s="314"/>
      <c r="S57" s="314"/>
      <c r="T57" s="314"/>
      <c r="U57" s="314"/>
      <c r="V57" s="314"/>
      <c r="W57" s="314"/>
      <c r="X57" s="314"/>
      <c r="Y57" s="314"/>
      <c r="Z57" s="314"/>
      <c r="AA57" s="314"/>
      <c r="AB57" s="314"/>
      <c r="AC57" s="314"/>
      <c r="AD57" s="314"/>
      <c r="AE57" s="314"/>
      <c r="AF57" s="314"/>
      <c r="AG57" s="312">
        <f>'2,3 - Elektroinstalace a ...'!J32</f>
        <v>0</v>
      </c>
      <c r="AH57" s="313"/>
      <c r="AI57" s="313"/>
      <c r="AJ57" s="313"/>
      <c r="AK57" s="313"/>
      <c r="AL57" s="313"/>
      <c r="AM57" s="313"/>
      <c r="AN57" s="312">
        <f>SUM(AG57,AT57)</f>
        <v>0</v>
      </c>
      <c r="AO57" s="313"/>
      <c r="AP57" s="313"/>
      <c r="AQ57" s="82" t="s">
        <v>85</v>
      </c>
      <c r="AR57" s="46"/>
      <c r="AS57" s="83">
        <v>0</v>
      </c>
      <c r="AT57" s="84">
        <f>ROUND(SUM(AV57:AW57),2)</f>
        <v>0</v>
      </c>
      <c r="AU57" s="85">
        <f>'2,3 - Elektroinstalace a ...'!P129</f>
        <v>0</v>
      </c>
      <c r="AV57" s="84">
        <f>'2,3 - Elektroinstalace a ...'!J35</f>
        <v>0</v>
      </c>
      <c r="AW57" s="84">
        <f>'2,3 - Elektroinstalace a ...'!J36</f>
        <v>0</v>
      </c>
      <c r="AX57" s="84">
        <f>'2,3 - Elektroinstalace a ...'!J37</f>
        <v>0</v>
      </c>
      <c r="AY57" s="84">
        <f>'2,3 - Elektroinstalace a ...'!J38</f>
        <v>0</v>
      </c>
      <c r="AZ57" s="84">
        <f>'2,3 - Elektroinstalace a ...'!F35</f>
        <v>0</v>
      </c>
      <c r="BA57" s="84">
        <f>'2,3 - Elektroinstalace a ...'!F36</f>
        <v>0</v>
      </c>
      <c r="BB57" s="84">
        <f>'2,3 - Elektroinstalace a ...'!F37</f>
        <v>0</v>
      </c>
      <c r="BC57" s="84">
        <f>'2,3 - Elektroinstalace a ...'!F38</f>
        <v>0</v>
      </c>
      <c r="BD57" s="86">
        <f>'2,3 - Elektroinstalace a ...'!F39</f>
        <v>0</v>
      </c>
      <c r="BT57" s="26" t="s">
        <v>82</v>
      </c>
      <c r="BV57" s="26" t="s">
        <v>75</v>
      </c>
      <c r="BW57" s="26" t="s">
        <v>89</v>
      </c>
      <c r="BX57" s="26" t="s">
        <v>81</v>
      </c>
      <c r="CL57" s="26" t="s">
        <v>19</v>
      </c>
    </row>
    <row r="58" spans="1:91" s="3" customFormat="1" ht="23.25" customHeight="1">
      <c r="A58" s="81" t="s">
        <v>83</v>
      </c>
      <c r="B58" s="46"/>
      <c r="C58" s="9"/>
      <c r="D58" s="9"/>
      <c r="E58" s="314" t="s">
        <v>90</v>
      </c>
      <c r="F58" s="314"/>
      <c r="G58" s="314"/>
      <c r="H58" s="314"/>
      <c r="I58" s="314"/>
      <c r="J58" s="9"/>
      <c r="K58" s="314" t="s">
        <v>91</v>
      </c>
      <c r="L58" s="314"/>
      <c r="M58" s="314"/>
      <c r="N58" s="314"/>
      <c r="O58" s="314"/>
      <c r="P58" s="314"/>
      <c r="Q58" s="314"/>
      <c r="R58" s="314"/>
      <c r="S58" s="314"/>
      <c r="T58" s="314"/>
      <c r="U58" s="314"/>
      <c r="V58" s="314"/>
      <c r="W58" s="314"/>
      <c r="X58" s="314"/>
      <c r="Y58" s="314"/>
      <c r="Z58" s="314"/>
      <c r="AA58" s="314"/>
      <c r="AB58" s="314"/>
      <c r="AC58" s="314"/>
      <c r="AD58" s="314"/>
      <c r="AE58" s="314"/>
      <c r="AF58" s="314"/>
      <c r="AG58" s="312">
        <f>'4 - Zpevněné plochy, ozel...'!J32</f>
        <v>0</v>
      </c>
      <c r="AH58" s="313"/>
      <c r="AI58" s="313"/>
      <c r="AJ58" s="313"/>
      <c r="AK58" s="313"/>
      <c r="AL58" s="313"/>
      <c r="AM58" s="313"/>
      <c r="AN58" s="312">
        <f>SUM(AG58,AT58)</f>
        <v>0</v>
      </c>
      <c r="AO58" s="313"/>
      <c r="AP58" s="313"/>
      <c r="AQ58" s="82" t="s">
        <v>85</v>
      </c>
      <c r="AR58" s="46"/>
      <c r="AS58" s="83">
        <v>0</v>
      </c>
      <c r="AT58" s="84">
        <f>ROUND(SUM(AV58:AW58),2)</f>
        <v>0</v>
      </c>
      <c r="AU58" s="85">
        <f>'4 - Zpevněné plochy, ozel...'!P97</f>
        <v>0</v>
      </c>
      <c r="AV58" s="84">
        <f>'4 - Zpevněné plochy, ozel...'!J35</f>
        <v>0</v>
      </c>
      <c r="AW58" s="84">
        <f>'4 - Zpevněné plochy, ozel...'!J36</f>
        <v>0</v>
      </c>
      <c r="AX58" s="84">
        <f>'4 - Zpevněné plochy, ozel...'!J37</f>
        <v>0</v>
      </c>
      <c r="AY58" s="84">
        <f>'4 - Zpevněné plochy, ozel...'!J38</f>
        <v>0</v>
      </c>
      <c r="AZ58" s="84">
        <f>'4 - Zpevněné plochy, ozel...'!F35</f>
        <v>0</v>
      </c>
      <c r="BA58" s="84">
        <f>'4 - Zpevněné plochy, ozel...'!F36</f>
        <v>0</v>
      </c>
      <c r="BB58" s="84">
        <f>'4 - Zpevněné plochy, ozel...'!F37</f>
        <v>0</v>
      </c>
      <c r="BC58" s="84">
        <f>'4 - Zpevněné plochy, ozel...'!F38</f>
        <v>0</v>
      </c>
      <c r="BD58" s="86">
        <f>'4 - Zpevněné plochy, ozel...'!F39</f>
        <v>0</v>
      </c>
      <c r="BT58" s="26" t="s">
        <v>82</v>
      </c>
      <c r="BV58" s="26" t="s">
        <v>75</v>
      </c>
      <c r="BW58" s="26" t="s">
        <v>92</v>
      </c>
      <c r="BX58" s="26" t="s">
        <v>81</v>
      </c>
      <c r="CL58" s="26" t="s">
        <v>19</v>
      </c>
    </row>
    <row r="59" spans="1:91" s="6" customFormat="1" ht="16.5" customHeight="1">
      <c r="A59" s="81" t="s">
        <v>83</v>
      </c>
      <c r="B59" s="72"/>
      <c r="C59" s="73"/>
      <c r="D59" s="309" t="s">
        <v>93</v>
      </c>
      <c r="E59" s="309"/>
      <c r="F59" s="309"/>
      <c r="G59" s="309"/>
      <c r="H59" s="309"/>
      <c r="I59" s="74"/>
      <c r="J59" s="309" t="s">
        <v>94</v>
      </c>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7">
        <f>'D1-02 - Venkovní rozvody ...'!J30</f>
        <v>0</v>
      </c>
      <c r="AH59" s="308"/>
      <c r="AI59" s="308"/>
      <c r="AJ59" s="308"/>
      <c r="AK59" s="308"/>
      <c r="AL59" s="308"/>
      <c r="AM59" s="308"/>
      <c r="AN59" s="307">
        <f>SUM(AG59,AT59)</f>
        <v>0</v>
      </c>
      <c r="AO59" s="308"/>
      <c r="AP59" s="308"/>
      <c r="AQ59" s="75" t="s">
        <v>79</v>
      </c>
      <c r="AR59" s="72"/>
      <c r="AS59" s="76">
        <v>0</v>
      </c>
      <c r="AT59" s="77">
        <f>ROUND(SUM(AV59:AW59),2)</f>
        <v>0</v>
      </c>
      <c r="AU59" s="78">
        <f>'D1-02 - Venkovní rozvody ...'!P91</f>
        <v>0</v>
      </c>
      <c r="AV59" s="77">
        <f>'D1-02 - Venkovní rozvody ...'!J33</f>
        <v>0</v>
      </c>
      <c r="AW59" s="77">
        <f>'D1-02 - Venkovní rozvody ...'!J34</f>
        <v>0</v>
      </c>
      <c r="AX59" s="77">
        <f>'D1-02 - Venkovní rozvody ...'!J35</f>
        <v>0</v>
      </c>
      <c r="AY59" s="77">
        <f>'D1-02 - Venkovní rozvody ...'!J36</f>
        <v>0</v>
      </c>
      <c r="AZ59" s="77">
        <f>'D1-02 - Venkovní rozvody ...'!F33</f>
        <v>0</v>
      </c>
      <c r="BA59" s="77">
        <f>'D1-02 - Venkovní rozvody ...'!F34</f>
        <v>0</v>
      </c>
      <c r="BB59" s="77">
        <f>'D1-02 - Venkovní rozvody ...'!F35</f>
        <v>0</v>
      </c>
      <c r="BC59" s="77">
        <f>'D1-02 - Venkovní rozvody ...'!F36</f>
        <v>0</v>
      </c>
      <c r="BD59" s="79">
        <f>'D1-02 - Venkovní rozvody ...'!F37</f>
        <v>0</v>
      </c>
      <c r="BT59" s="80" t="s">
        <v>80</v>
      </c>
      <c r="BV59" s="80" t="s">
        <v>75</v>
      </c>
      <c r="BW59" s="80" t="s">
        <v>95</v>
      </c>
      <c r="BX59" s="80" t="s">
        <v>5</v>
      </c>
      <c r="CL59" s="80" t="s">
        <v>19</v>
      </c>
      <c r="CM59" s="80" t="s">
        <v>82</v>
      </c>
    </row>
    <row r="60" spans="1:91" s="6" customFormat="1" ht="16.5" customHeight="1">
      <c r="A60" s="81" t="s">
        <v>83</v>
      </c>
      <c r="B60" s="72"/>
      <c r="C60" s="73"/>
      <c r="D60" s="309" t="s">
        <v>96</v>
      </c>
      <c r="E60" s="309"/>
      <c r="F60" s="309"/>
      <c r="G60" s="309"/>
      <c r="H60" s="309"/>
      <c r="I60" s="74"/>
      <c r="J60" s="309" t="s">
        <v>97</v>
      </c>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7">
        <f>'D1-03 - Venkovní rozvody NN'!J30</f>
        <v>0</v>
      </c>
      <c r="AH60" s="308"/>
      <c r="AI60" s="308"/>
      <c r="AJ60" s="308"/>
      <c r="AK60" s="308"/>
      <c r="AL60" s="308"/>
      <c r="AM60" s="308"/>
      <c r="AN60" s="307">
        <f>SUM(AG60,AT60)</f>
        <v>0</v>
      </c>
      <c r="AO60" s="308"/>
      <c r="AP60" s="308"/>
      <c r="AQ60" s="75" t="s">
        <v>79</v>
      </c>
      <c r="AR60" s="72"/>
      <c r="AS60" s="76">
        <v>0</v>
      </c>
      <c r="AT60" s="77">
        <f>ROUND(SUM(AV60:AW60),2)</f>
        <v>0</v>
      </c>
      <c r="AU60" s="78">
        <f>'D1-03 - Venkovní rozvody NN'!P129</f>
        <v>0</v>
      </c>
      <c r="AV60" s="77">
        <f>'D1-03 - Venkovní rozvody NN'!J33</f>
        <v>0</v>
      </c>
      <c r="AW60" s="77">
        <f>'D1-03 - Venkovní rozvody NN'!J34</f>
        <v>0</v>
      </c>
      <c r="AX60" s="77">
        <f>'D1-03 - Venkovní rozvody NN'!J35</f>
        <v>0</v>
      </c>
      <c r="AY60" s="77">
        <f>'D1-03 - Venkovní rozvody NN'!J36</f>
        <v>0</v>
      </c>
      <c r="AZ60" s="77">
        <f>'D1-03 - Venkovní rozvody NN'!F33</f>
        <v>0</v>
      </c>
      <c r="BA60" s="77">
        <f>'D1-03 - Venkovní rozvody NN'!F34</f>
        <v>0</v>
      </c>
      <c r="BB60" s="77">
        <f>'D1-03 - Venkovní rozvody NN'!F35</f>
        <v>0</v>
      </c>
      <c r="BC60" s="77">
        <f>'D1-03 - Venkovní rozvody NN'!F36</f>
        <v>0</v>
      </c>
      <c r="BD60" s="79">
        <f>'D1-03 - Venkovní rozvody NN'!F37</f>
        <v>0</v>
      </c>
      <c r="BT60" s="80" t="s">
        <v>80</v>
      </c>
      <c r="BV60" s="80" t="s">
        <v>75</v>
      </c>
      <c r="BW60" s="80" t="s">
        <v>98</v>
      </c>
      <c r="BX60" s="80" t="s">
        <v>5</v>
      </c>
      <c r="CL60" s="80" t="s">
        <v>19</v>
      </c>
      <c r="CM60" s="80" t="s">
        <v>82</v>
      </c>
    </row>
    <row r="61" spans="1:91" s="6" customFormat="1" ht="16.5" customHeight="1">
      <c r="A61" s="81" t="s">
        <v>83</v>
      </c>
      <c r="B61" s="72"/>
      <c r="C61" s="73"/>
      <c r="D61" s="309" t="s">
        <v>99</v>
      </c>
      <c r="E61" s="309"/>
      <c r="F61" s="309"/>
      <c r="G61" s="309"/>
      <c r="H61" s="309"/>
      <c r="I61" s="74"/>
      <c r="J61" s="309" t="s">
        <v>100</v>
      </c>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7">
        <f>'D1-04 - Demolice stávajíc...'!J30</f>
        <v>0</v>
      </c>
      <c r="AH61" s="308"/>
      <c r="AI61" s="308"/>
      <c r="AJ61" s="308"/>
      <c r="AK61" s="308"/>
      <c r="AL61" s="308"/>
      <c r="AM61" s="308"/>
      <c r="AN61" s="307">
        <f>SUM(AG61,AT61)</f>
        <v>0</v>
      </c>
      <c r="AO61" s="308"/>
      <c r="AP61" s="308"/>
      <c r="AQ61" s="75" t="s">
        <v>79</v>
      </c>
      <c r="AR61" s="72"/>
      <c r="AS61" s="76">
        <v>0</v>
      </c>
      <c r="AT61" s="77">
        <f>ROUND(SUM(AV61:AW61),2)</f>
        <v>0</v>
      </c>
      <c r="AU61" s="78">
        <f>'D1-04 - Demolice stávajíc...'!P84</f>
        <v>0</v>
      </c>
      <c r="AV61" s="77">
        <f>'D1-04 - Demolice stávajíc...'!J33</f>
        <v>0</v>
      </c>
      <c r="AW61" s="77">
        <f>'D1-04 - Demolice stávajíc...'!J34</f>
        <v>0</v>
      </c>
      <c r="AX61" s="77">
        <f>'D1-04 - Demolice stávajíc...'!J35</f>
        <v>0</v>
      </c>
      <c r="AY61" s="77">
        <f>'D1-04 - Demolice stávajíc...'!J36</f>
        <v>0</v>
      </c>
      <c r="AZ61" s="77">
        <f>'D1-04 - Demolice stávajíc...'!F33</f>
        <v>0</v>
      </c>
      <c r="BA61" s="77">
        <f>'D1-04 - Demolice stávajíc...'!F34</f>
        <v>0</v>
      </c>
      <c r="BB61" s="77">
        <f>'D1-04 - Demolice stávajíc...'!F35</f>
        <v>0</v>
      </c>
      <c r="BC61" s="77">
        <f>'D1-04 - Demolice stávajíc...'!F36</f>
        <v>0</v>
      </c>
      <c r="BD61" s="79">
        <f>'D1-04 - Demolice stávajíc...'!F37</f>
        <v>0</v>
      </c>
      <c r="BT61" s="80" t="s">
        <v>80</v>
      </c>
      <c r="BV61" s="80" t="s">
        <v>75</v>
      </c>
      <c r="BW61" s="80" t="s">
        <v>101</v>
      </c>
      <c r="BX61" s="80" t="s">
        <v>5</v>
      </c>
      <c r="CL61" s="80" t="s">
        <v>19</v>
      </c>
      <c r="CM61" s="80" t="s">
        <v>82</v>
      </c>
    </row>
    <row r="62" spans="1:91" s="6" customFormat="1" ht="16.5" customHeight="1">
      <c r="A62" s="81" t="s">
        <v>83</v>
      </c>
      <c r="B62" s="72"/>
      <c r="C62" s="73"/>
      <c r="D62" s="309" t="s">
        <v>102</v>
      </c>
      <c r="E62" s="309"/>
      <c r="F62" s="309"/>
      <c r="G62" s="309"/>
      <c r="H62" s="309"/>
      <c r="I62" s="74"/>
      <c r="J62" s="309" t="s">
        <v>103</v>
      </c>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7">
        <f>'99 - VRN'!J30</f>
        <v>0</v>
      </c>
      <c r="AH62" s="308"/>
      <c r="AI62" s="308"/>
      <c r="AJ62" s="308"/>
      <c r="AK62" s="308"/>
      <c r="AL62" s="308"/>
      <c r="AM62" s="308"/>
      <c r="AN62" s="307">
        <f>SUM(AG62,AT62)</f>
        <v>0</v>
      </c>
      <c r="AO62" s="308"/>
      <c r="AP62" s="308"/>
      <c r="AQ62" s="75" t="s">
        <v>79</v>
      </c>
      <c r="AR62" s="72"/>
      <c r="AS62" s="87">
        <v>0</v>
      </c>
      <c r="AT62" s="88">
        <f>ROUND(SUM(AV62:AW62),2)</f>
        <v>0</v>
      </c>
      <c r="AU62" s="89">
        <f>'99 - VRN'!P84</f>
        <v>0</v>
      </c>
      <c r="AV62" s="88">
        <f>'99 - VRN'!J33</f>
        <v>0</v>
      </c>
      <c r="AW62" s="88">
        <f>'99 - VRN'!J34</f>
        <v>0</v>
      </c>
      <c r="AX62" s="88">
        <f>'99 - VRN'!J35</f>
        <v>0</v>
      </c>
      <c r="AY62" s="88">
        <f>'99 - VRN'!J36</f>
        <v>0</v>
      </c>
      <c r="AZ62" s="88">
        <f>'99 - VRN'!F33</f>
        <v>0</v>
      </c>
      <c r="BA62" s="88">
        <f>'99 - VRN'!F34</f>
        <v>0</v>
      </c>
      <c r="BB62" s="88">
        <f>'99 - VRN'!F35</f>
        <v>0</v>
      </c>
      <c r="BC62" s="88">
        <f>'99 - VRN'!F36</f>
        <v>0</v>
      </c>
      <c r="BD62" s="90">
        <f>'99 - VRN'!F37</f>
        <v>0</v>
      </c>
      <c r="BT62" s="80" t="s">
        <v>80</v>
      </c>
      <c r="BV62" s="80" t="s">
        <v>75</v>
      </c>
      <c r="BW62" s="80" t="s">
        <v>104</v>
      </c>
      <c r="BX62" s="80" t="s">
        <v>5</v>
      </c>
      <c r="CL62" s="80" t="s">
        <v>19</v>
      </c>
      <c r="CM62" s="80" t="s">
        <v>82</v>
      </c>
    </row>
    <row r="63" spans="1:91" s="1" customFormat="1" ht="30" customHeight="1">
      <c r="B63" s="33"/>
      <c r="AR63" s="33"/>
    </row>
    <row r="64" spans="1:91" s="1" customFormat="1" ht="6.95" customHeight="1">
      <c r="B64" s="42"/>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33"/>
    </row>
  </sheetData>
  <sheetProtection algorithmName="SHA-512" hashValue="L2TeK4SqJSsxn6uaZl05VygvGg/Kd2oA4MIO1dfZJuv2Zkw2axePo0rkbpK12uelHiHol9e0rSCyFXsMPUCHFA==" saltValue="0kkGuA/FZTMykwkGzczR+7JrDeD7WUSk/js6A+XaoMsG44sBzYk7uJLXqqTPR7QBILPj9LbxuzLmb63HQee2Zw==" spinCount="100000" sheet="1" objects="1" scenarios="1" formatColumns="0" formatRows="0"/>
  <mergeCells count="70">
    <mergeCell ref="AS49:AT51"/>
    <mergeCell ref="AM49:AP49"/>
    <mergeCell ref="AM50:AP50"/>
    <mergeCell ref="C52:G52"/>
    <mergeCell ref="AG52:AM52"/>
    <mergeCell ref="AN52:AP52"/>
    <mergeCell ref="I52:AF52"/>
    <mergeCell ref="AG55:AM55"/>
    <mergeCell ref="AN55:AP55"/>
    <mergeCell ref="J55:AF55"/>
    <mergeCell ref="D55:H55"/>
    <mergeCell ref="D59:H59"/>
    <mergeCell ref="J59:AF59"/>
    <mergeCell ref="AN56:AP56"/>
    <mergeCell ref="E56:I56"/>
    <mergeCell ref="K56:AF56"/>
    <mergeCell ref="AG56:AM56"/>
    <mergeCell ref="K57:AF57"/>
    <mergeCell ref="AN57:AP57"/>
    <mergeCell ref="E57:I57"/>
    <mergeCell ref="AG57:AM57"/>
    <mergeCell ref="D62:H62"/>
    <mergeCell ref="J62:AF62"/>
    <mergeCell ref="AG54:AM54"/>
    <mergeCell ref="AN54:AP54"/>
    <mergeCell ref="AN60:AP60"/>
    <mergeCell ref="AG60:AM60"/>
    <mergeCell ref="D60:H60"/>
    <mergeCell ref="J60:AF60"/>
    <mergeCell ref="AN61:AP61"/>
    <mergeCell ref="AG61:AM61"/>
    <mergeCell ref="D61:H61"/>
    <mergeCell ref="J61:AF61"/>
    <mergeCell ref="AG58:AM58"/>
    <mergeCell ref="AN58:AP58"/>
    <mergeCell ref="E58:I58"/>
    <mergeCell ref="K58:AF58"/>
    <mergeCell ref="W30:AE30"/>
    <mergeCell ref="AK30:AO30"/>
    <mergeCell ref="L30:P30"/>
    <mergeCell ref="AK31:AO31"/>
    <mergeCell ref="AN62:AP62"/>
    <mergeCell ref="AG62:AM62"/>
    <mergeCell ref="AN59:AP59"/>
    <mergeCell ref="AG59:AM59"/>
    <mergeCell ref="L45:AO45"/>
    <mergeCell ref="AM47:AN47"/>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s>
  <hyperlinks>
    <hyperlink ref="A56" location="'1 - Architektonicko-stave...'!C2" display="/" xr:uid="{00000000-0004-0000-0000-000000000000}"/>
    <hyperlink ref="A57" location="'2,3 - Elektroinstalace a ...'!C2" display="/" xr:uid="{00000000-0004-0000-0000-000001000000}"/>
    <hyperlink ref="A58" location="'4 - Zpevněné plochy, ozel...'!C2" display="/" xr:uid="{00000000-0004-0000-0000-000002000000}"/>
    <hyperlink ref="A59" location="'D1-02 - Venkovní rozvody ...'!C2" display="/" xr:uid="{00000000-0004-0000-0000-000003000000}"/>
    <hyperlink ref="A60" location="'D1-03 - Venkovní rozvody NN'!C2" display="/" xr:uid="{00000000-0004-0000-0000-000004000000}"/>
    <hyperlink ref="A61" location="'D1-04 - Demolice stávajíc...'!C2" display="/" xr:uid="{00000000-0004-0000-0000-000005000000}"/>
    <hyperlink ref="A62" location="'99 - VRN'!C2" display="/" xr:uid="{00000000-0004-0000-00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19"/>
  <sheetViews>
    <sheetView showGridLines="0" topLeftCell="A43" zoomScale="110" zoomScaleNormal="110" workbookViewId="0"/>
  </sheetViews>
  <sheetFormatPr defaultRowHeight="15"/>
  <cols>
    <col min="1" max="1" width="8.33203125" style="210" customWidth="1"/>
    <col min="2" max="2" width="1.6640625" style="210" customWidth="1"/>
    <col min="3" max="4" width="5" style="210" customWidth="1"/>
    <col min="5" max="5" width="11.6640625" style="210" customWidth="1"/>
    <col min="6" max="6" width="9.1640625" style="210" customWidth="1"/>
    <col min="7" max="7" width="5" style="210" customWidth="1"/>
    <col min="8" max="8" width="77.83203125" style="210" customWidth="1"/>
    <col min="9" max="10" width="20" style="210" customWidth="1"/>
    <col min="11" max="11" width="1.6640625" style="210" customWidth="1"/>
  </cols>
  <sheetData>
    <row r="1" spans="2:11" customFormat="1" ht="37.5" customHeight="1"/>
    <row r="2" spans="2:11" customFormat="1" ht="7.5" customHeight="1">
      <c r="B2" s="259"/>
      <c r="C2" s="260"/>
      <c r="D2" s="260"/>
      <c r="E2" s="260"/>
      <c r="F2" s="260"/>
      <c r="G2" s="260"/>
      <c r="H2" s="260"/>
      <c r="I2" s="260"/>
      <c r="J2" s="260"/>
      <c r="K2" s="261"/>
    </row>
    <row r="3" spans="2:11" s="16" customFormat="1" ht="45" customHeight="1">
      <c r="B3" s="262"/>
      <c r="C3" s="335" t="s">
        <v>2135</v>
      </c>
      <c r="D3" s="335"/>
      <c r="E3" s="335"/>
      <c r="F3" s="335"/>
      <c r="G3" s="335"/>
      <c r="H3" s="335"/>
      <c r="I3" s="335"/>
      <c r="J3" s="335"/>
      <c r="K3" s="263"/>
    </row>
    <row r="4" spans="2:11" customFormat="1" ht="25.5" customHeight="1">
      <c r="B4" s="264"/>
      <c r="C4" s="340" t="s">
        <v>2136</v>
      </c>
      <c r="D4" s="340"/>
      <c r="E4" s="340"/>
      <c r="F4" s="340"/>
      <c r="G4" s="340"/>
      <c r="H4" s="340"/>
      <c r="I4" s="340"/>
      <c r="J4" s="340"/>
      <c r="K4" s="265"/>
    </row>
    <row r="5" spans="2:11" customFormat="1" ht="5.25" customHeight="1">
      <c r="B5" s="264"/>
      <c r="C5" s="211"/>
      <c r="D5" s="211"/>
      <c r="E5" s="211"/>
      <c r="F5" s="211"/>
      <c r="G5" s="211"/>
      <c r="H5" s="211"/>
      <c r="I5" s="211"/>
      <c r="J5" s="211"/>
      <c r="K5" s="265"/>
    </row>
    <row r="6" spans="2:11" customFormat="1" ht="15" customHeight="1">
      <c r="B6" s="264"/>
      <c r="C6" s="339" t="s">
        <v>2137</v>
      </c>
      <c r="D6" s="339"/>
      <c r="E6" s="339"/>
      <c r="F6" s="339"/>
      <c r="G6" s="339"/>
      <c r="H6" s="339"/>
      <c r="I6" s="339"/>
      <c r="J6" s="339"/>
      <c r="K6" s="265"/>
    </row>
    <row r="7" spans="2:11" customFormat="1" ht="15" customHeight="1">
      <c r="B7" s="213"/>
      <c r="C7" s="339" t="s">
        <v>2138</v>
      </c>
      <c r="D7" s="339"/>
      <c r="E7" s="339"/>
      <c r="F7" s="339"/>
      <c r="G7" s="339"/>
      <c r="H7" s="339"/>
      <c r="I7" s="339"/>
      <c r="J7" s="339"/>
      <c r="K7" s="265"/>
    </row>
    <row r="8" spans="2:11" customFormat="1" ht="12.75" customHeight="1">
      <c r="B8" s="213"/>
      <c r="C8" s="212"/>
      <c r="D8" s="212"/>
      <c r="E8" s="212"/>
      <c r="F8" s="212"/>
      <c r="G8" s="212"/>
      <c r="H8" s="212"/>
      <c r="I8" s="212"/>
      <c r="J8" s="212"/>
      <c r="K8" s="265"/>
    </row>
    <row r="9" spans="2:11" customFormat="1" ht="15" customHeight="1">
      <c r="B9" s="213"/>
      <c r="C9" s="339" t="s">
        <v>2139</v>
      </c>
      <c r="D9" s="339"/>
      <c r="E9" s="339"/>
      <c r="F9" s="339"/>
      <c r="G9" s="339"/>
      <c r="H9" s="339"/>
      <c r="I9" s="339"/>
      <c r="J9" s="339"/>
      <c r="K9" s="265"/>
    </row>
    <row r="10" spans="2:11" customFormat="1" ht="15" customHeight="1">
      <c r="B10" s="213"/>
      <c r="C10" s="212"/>
      <c r="D10" s="339" t="s">
        <v>2140</v>
      </c>
      <c r="E10" s="339"/>
      <c r="F10" s="339"/>
      <c r="G10" s="339"/>
      <c r="H10" s="339"/>
      <c r="I10" s="339"/>
      <c r="J10" s="339"/>
      <c r="K10" s="265"/>
    </row>
    <row r="11" spans="2:11" customFormat="1" ht="15" customHeight="1">
      <c r="B11" s="213"/>
      <c r="C11" s="214"/>
      <c r="D11" s="339" t="s">
        <v>2141</v>
      </c>
      <c r="E11" s="339"/>
      <c r="F11" s="339"/>
      <c r="G11" s="339"/>
      <c r="H11" s="339"/>
      <c r="I11" s="339"/>
      <c r="J11" s="339"/>
      <c r="K11" s="265"/>
    </row>
    <row r="12" spans="2:11" customFormat="1" ht="15" customHeight="1">
      <c r="B12" s="213"/>
      <c r="C12" s="214"/>
      <c r="D12" s="212"/>
      <c r="E12" s="212"/>
      <c r="F12" s="212"/>
      <c r="G12" s="212"/>
      <c r="H12" s="212"/>
      <c r="I12" s="212"/>
      <c r="J12" s="212"/>
      <c r="K12" s="265"/>
    </row>
    <row r="13" spans="2:11" customFormat="1" ht="15" customHeight="1">
      <c r="B13" s="213"/>
      <c r="C13" s="214"/>
      <c r="D13" s="215" t="s">
        <v>2142</v>
      </c>
      <c r="E13" s="212"/>
      <c r="F13" s="212"/>
      <c r="G13" s="212"/>
      <c r="H13" s="212"/>
      <c r="I13" s="212"/>
      <c r="J13" s="212"/>
      <c r="K13" s="265"/>
    </row>
    <row r="14" spans="2:11" customFormat="1" ht="12.75" customHeight="1">
      <c r="B14" s="213"/>
      <c r="C14" s="214"/>
      <c r="D14" s="214"/>
      <c r="E14" s="214"/>
      <c r="F14" s="214"/>
      <c r="G14" s="214"/>
      <c r="H14" s="214"/>
      <c r="I14" s="214"/>
      <c r="J14" s="214"/>
      <c r="K14" s="265"/>
    </row>
    <row r="15" spans="2:11" customFormat="1" ht="15" customHeight="1">
      <c r="B15" s="213"/>
      <c r="C15" s="214"/>
      <c r="D15" s="339" t="s">
        <v>2143</v>
      </c>
      <c r="E15" s="339"/>
      <c r="F15" s="339"/>
      <c r="G15" s="339"/>
      <c r="H15" s="339"/>
      <c r="I15" s="339"/>
      <c r="J15" s="339"/>
      <c r="K15" s="265"/>
    </row>
    <row r="16" spans="2:11" customFormat="1" ht="15" customHeight="1">
      <c r="B16" s="213"/>
      <c r="C16" s="214"/>
      <c r="D16" s="339" t="s">
        <v>2144</v>
      </c>
      <c r="E16" s="339"/>
      <c r="F16" s="339"/>
      <c r="G16" s="339"/>
      <c r="H16" s="339"/>
      <c r="I16" s="339"/>
      <c r="J16" s="339"/>
      <c r="K16" s="265"/>
    </row>
    <row r="17" spans="2:11" customFormat="1" ht="15" customHeight="1">
      <c r="B17" s="213"/>
      <c r="C17" s="214"/>
      <c r="D17" s="339" t="s">
        <v>2145</v>
      </c>
      <c r="E17" s="339"/>
      <c r="F17" s="339"/>
      <c r="G17" s="339"/>
      <c r="H17" s="339"/>
      <c r="I17" s="339"/>
      <c r="J17" s="339"/>
      <c r="K17" s="265"/>
    </row>
    <row r="18" spans="2:11" customFormat="1" ht="15" customHeight="1">
      <c r="B18" s="213"/>
      <c r="C18" s="214"/>
      <c r="D18" s="214"/>
      <c r="E18" s="216" t="s">
        <v>79</v>
      </c>
      <c r="F18" s="339" t="s">
        <v>2146</v>
      </c>
      <c r="G18" s="339"/>
      <c r="H18" s="339"/>
      <c r="I18" s="339"/>
      <c r="J18" s="339"/>
      <c r="K18" s="265"/>
    </row>
    <row r="19" spans="2:11" customFormat="1" ht="15" customHeight="1">
      <c r="B19" s="213"/>
      <c r="C19" s="214"/>
      <c r="D19" s="214"/>
      <c r="E19" s="216" t="s">
        <v>2147</v>
      </c>
      <c r="F19" s="339" t="s">
        <v>2148</v>
      </c>
      <c r="G19" s="339"/>
      <c r="H19" s="339"/>
      <c r="I19" s="339"/>
      <c r="J19" s="339"/>
      <c r="K19" s="265"/>
    </row>
    <row r="20" spans="2:11" customFormat="1" ht="15" customHeight="1">
      <c r="B20" s="213"/>
      <c r="C20" s="214"/>
      <c r="D20" s="214"/>
      <c r="E20" s="216" t="s">
        <v>2149</v>
      </c>
      <c r="F20" s="339" t="s">
        <v>2150</v>
      </c>
      <c r="G20" s="339"/>
      <c r="H20" s="339"/>
      <c r="I20" s="339"/>
      <c r="J20" s="339"/>
      <c r="K20" s="265"/>
    </row>
    <row r="21" spans="2:11" customFormat="1" ht="15" customHeight="1">
      <c r="B21" s="213"/>
      <c r="C21" s="214"/>
      <c r="D21" s="214"/>
      <c r="E21" s="216" t="s">
        <v>2151</v>
      </c>
      <c r="F21" s="339" t="s">
        <v>2152</v>
      </c>
      <c r="G21" s="339"/>
      <c r="H21" s="339"/>
      <c r="I21" s="339"/>
      <c r="J21" s="339"/>
      <c r="K21" s="265"/>
    </row>
    <row r="22" spans="2:11" customFormat="1" ht="15" customHeight="1">
      <c r="B22" s="213"/>
      <c r="C22" s="214"/>
      <c r="D22" s="214"/>
      <c r="E22" s="216" t="s">
        <v>2153</v>
      </c>
      <c r="F22" s="339" t="s">
        <v>1205</v>
      </c>
      <c r="G22" s="339"/>
      <c r="H22" s="339"/>
      <c r="I22" s="339"/>
      <c r="J22" s="339"/>
      <c r="K22" s="265"/>
    </row>
    <row r="23" spans="2:11" customFormat="1" ht="15" customHeight="1">
      <c r="B23" s="213"/>
      <c r="C23" s="214"/>
      <c r="D23" s="214"/>
      <c r="E23" s="216" t="s">
        <v>85</v>
      </c>
      <c r="F23" s="339" t="s">
        <v>2154</v>
      </c>
      <c r="G23" s="339"/>
      <c r="H23" s="339"/>
      <c r="I23" s="339"/>
      <c r="J23" s="339"/>
      <c r="K23" s="265"/>
    </row>
    <row r="24" spans="2:11" customFormat="1" ht="12.75" customHeight="1">
      <c r="B24" s="213"/>
      <c r="C24" s="214"/>
      <c r="D24" s="214"/>
      <c r="E24" s="214"/>
      <c r="F24" s="214"/>
      <c r="G24" s="214"/>
      <c r="H24" s="214"/>
      <c r="I24" s="214"/>
      <c r="J24" s="214"/>
      <c r="K24" s="265"/>
    </row>
    <row r="25" spans="2:11" customFormat="1" ht="15" customHeight="1">
      <c r="B25" s="213"/>
      <c r="C25" s="339" t="s">
        <v>2155</v>
      </c>
      <c r="D25" s="339"/>
      <c r="E25" s="339"/>
      <c r="F25" s="339"/>
      <c r="G25" s="339"/>
      <c r="H25" s="339"/>
      <c r="I25" s="339"/>
      <c r="J25" s="339"/>
      <c r="K25" s="265"/>
    </row>
    <row r="26" spans="2:11" customFormat="1" ht="15" customHeight="1">
      <c r="B26" s="213"/>
      <c r="C26" s="339" t="s">
        <v>2156</v>
      </c>
      <c r="D26" s="339"/>
      <c r="E26" s="339"/>
      <c r="F26" s="339"/>
      <c r="G26" s="339"/>
      <c r="H26" s="339"/>
      <c r="I26" s="339"/>
      <c r="J26" s="339"/>
      <c r="K26" s="265"/>
    </row>
    <row r="27" spans="2:11" customFormat="1" ht="15" customHeight="1">
      <c r="B27" s="213"/>
      <c r="C27" s="212"/>
      <c r="D27" s="339" t="s">
        <v>2157</v>
      </c>
      <c r="E27" s="339"/>
      <c r="F27" s="339"/>
      <c r="G27" s="339"/>
      <c r="H27" s="339"/>
      <c r="I27" s="339"/>
      <c r="J27" s="339"/>
      <c r="K27" s="265"/>
    </row>
    <row r="28" spans="2:11" customFormat="1" ht="15" customHeight="1">
      <c r="B28" s="213"/>
      <c r="C28" s="214"/>
      <c r="D28" s="339" t="s">
        <v>2158</v>
      </c>
      <c r="E28" s="339"/>
      <c r="F28" s="339"/>
      <c r="G28" s="339"/>
      <c r="H28" s="339"/>
      <c r="I28" s="339"/>
      <c r="J28" s="339"/>
      <c r="K28" s="265"/>
    </row>
    <row r="29" spans="2:11" customFormat="1" ht="12.75" customHeight="1">
      <c r="B29" s="213"/>
      <c r="C29" s="214"/>
      <c r="D29" s="214"/>
      <c r="E29" s="214"/>
      <c r="F29" s="214"/>
      <c r="G29" s="214"/>
      <c r="H29" s="214"/>
      <c r="I29" s="214"/>
      <c r="J29" s="214"/>
      <c r="K29" s="265"/>
    </row>
    <row r="30" spans="2:11" customFormat="1" ht="15" customHeight="1">
      <c r="B30" s="213"/>
      <c r="C30" s="214"/>
      <c r="D30" s="339" t="s">
        <v>2159</v>
      </c>
      <c r="E30" s="339"/>
      <c r="F30" s="339"/>
      <c r="G30" s="339"/>
      <c r="H30" s="339"/>
      <c r="I30" s="339"/>
      <c r="J30" s="339"/>
      <c r="K30" s="265"/>
    </row>
    <row r="31" spans="2:11" customFormat="1" ht="15" customHeight="1">
      <c r="B31" s="213"/>
      <c r="C31" s="214"/>
      <c r="D31" s="339" t="s">
        <v>2160</v>
      </c>
      <c r="E31" s="339"/>
      <c r="F31" s="339"/>
      <c r="G31" s="339"/>
      <c r="H31" s="339"/>
      <c r="I31" s="339"/>
      <c r="J31" s="339"/>
      <c r="K31" s="265"/>
    </row>
    <row r="32" spans="2:11" customFormat="1" ht="12.75" customHeight="1">
      <c r="B32" s="213"/>
      <c r="C32" s="214"/>
      <c r="D32" s="214"/>
      <c r="E32" s="214"/>
      <c r="F32" s="214"/>
      <c r="G32" s="214"/>
      <c r="H32" s="214"/>
      <c r="I32" s="214"/>
      <c r="J32" s="214"/>
      <c r="K32" s="265"/>
    </row>
    <row r="33" spans="2:11" customFormat="1" ht="15" customHeight="1">
      <c r="B33" s="213"/>
      <c r="C33" s="214"/>
      <c r="D33" s="339" t="s">
        <v>2161</v>
      </c>
      <c r="E33" s="339"/>
      <c r="F33" s="339"/>
      <c r="G33" s="339"/>
      <c r="H33" s="339"/>
      <c r="I33" s="339"/>
      <c r="J33" s="339"/>
      <c r="K33" s="265"/>
    </row>
    <row r="34" spans="2:11" customFormat="1" ht="15" customHeight="1">
      <c r="B34" s="213"/>
      <c r="C34" s="214"/>
      <c r="D34" s="339" t="s">
        <v>2162</v>
      </c>
      <c r="E34" s="339"/>
      <c r="F34" s="339"/>
      <c r="G34" s="339"/>
      <c r="H34" s="339"/>
      <c r="I34" s="339"/>
      <c r="J34" s="339"/>
      <c r="K34" s="265"/>
    </row>
    <row r="35" spans="2:11" customFormat="1" ht="15" customHeight="1">
      <c r="B35" s="213"/>
      <c r="C35" s="214"/>
      <c r="D35" s="339" t="s">
        <v>2163</v>
      </c>
      <c r="E35" s="339"/>
      <c r="F35" s="339"/>
      <c r="G35" s="339"/>
      <c r="H35" s="339"/>
      <c r="I35" s="339"/>
      <c r="J35" s="339"/>
      <c r="K35" s="265"/>
    </row>
    <row r="36" spans="2:11" customFormat="1" ht="15" customHeight="1">
      <c r="B36" s="213"/>
      <c r="C36" s="214"/>
      <c r="D36" s="212"/>
      <c r="E36" s="215" t="s">
        <v>149</v>
      </c>
      <c r="F36" s="212"/>
      <c r="G36" s="339" t="s">
        <v>2164</v>
      </c>
      <c r="H36" s="339"/>
      <c r="I36" s="339"/>
      <c r="J36" s="339"/>
      <c r="K36" s="265"/>
    </row>
    <row r="37" spans="2:11" customFormat="1" ht="30.75" customHeight="1">
      <c r="B37" s="213"/>
      <c r="C37" s="214"/>
      <c r="D37" s="212"/>
      <c r="E37" s="215" t="s">
        <v>2165</v>
      </c>
      <c r="F37" s="212"/>
      <c r="G37" s="339" t="s">
        <v>2166</v>
      </c>
      <c r="H37" s="339"/>
      <c r="I37" s="339"/>
      <c r="J37" s="339"/>
      <c r="K37" s="265"/>
    </row>
    <row r="38" spans="2:11" customFormat="1" ht="15" customHeight="1">
      <c r="B38" s="213"/>
      <c r="C38" s="214"/>
      <c r="D38" s="212"/>
      <c r="E38" s="215" t="s">
        <v>54</v>
      </c>
      <c r="F38" s="212"/>
      <c r="G38" s="339" t="s">
        <v>2167</v>
      </c>
      <c r="H38" s="339"/>
      <c r="I38" s="339"/>
      <c r="J38" s="339"/>
      <c r="K38" s="265"/>
    </row>
    <row r="39" spans="2:11" customFormat="1" ht="15" customHeight="1">
      <c r="B39" s="213"/>
      <c r="C39" s="214"/>
      <c r="D39" s="212"/>
      <c r="E39" s="215" t="s">
        <v>55</v>
      </c>
      <c r="F39" s="212"/>
      <c r="G39" s="339" t="s">
        <v>2168</v>
      </c>
      <c r="H39" s="339"/>
      <c r="I39" s="339"/>
      <c r="J39" s="339"/>
      <c r="K39" s="265"/>
    </row>
    <row r="40" spans="2:11" customFormat="1" ht="15" customHeight="1">
      <c r="B40" s="213"/>
      <c r="C40" s="214"/>
      <c r="D40" s="212"/>
      <c r="E40" s="215" t="s">
        <v>150</v>
      </c>
      <c r="F40" s="212"/>
      <c r="G40" s="339" t="s">
        <v>2169</v>
      </c>
      <c r="H40" s="339"/>
      <c r="I40" s="339"/>
      <c r="J40" s="339"/>
      <c r="K40" s="265"/>
    </row>
    <row r="41" spans="2:11" customFormat="1" ht="15" customHeight="1">
      <c r="B41" s="213"/>
      <c r="C41" s="214"/>
      <c r="D41" s="212"/>
      <c r="E41" s="215" t="s">
        <v>151</v>
      </c>
      <c r="F41" s="212"/>
      <c r="G41" s="339" t="s">
        <v>2170</v>
      </c>
      <c r="H41" s="339"/>
      <c r="I41" s="339"/>
      <c r="J41" s="339"/>
      <c r="K41" s="265"/>
    </row>
    <row r="42" spans="2:11" customFormat="1" ht="15" customHeight="1">
      <c r="B42" s="213"/>
      <c r="C42" s="214"/>
      <c r="D42" s="212"/>
      <c r="E42" s="215" t="s">
        <v>2171</v>
      </c>
      <c r="F42" s="212"/>
      <c r="G42" s="339" t="s">
        <v>2172</v>
      </c>
      <c r="H42" s="339"/>
      <c r="I42" s="339"/>
      <c r="J42" s="339"/>
      <c r="K42" s="265"/>
    </row>
    <row r="43" spans="2:11" customFormat="1" ht="15" customHeight="1">
      <c r="B43" s="213"/>
      <c r="C43" s="214"/>
      <c r="D43" s="212"/>
      <c r="E43" s="215"/>
      <c r="F43" s="212"/>
      <c r="G43" s="339" t="s">
        <v>2173</v>
      </c>
      <c r="H43" s="339"/>
      <c r="I43" s="339"/>
      <c r="J43" s="339"/>
      <c r="K43" s="265"/>
    </row>
    <row r="44" spans="2:11" customFormat="1" ht="15" customHeight="1">
      <c r="B44" s="213"/>
      <c r="C44" s="214"/>
      <c r="D44" s="212"/>
      <c r="E44" s="215" t="s">
        <v>2174</v>
      </c>
      <c r="F44" s="212"/>
      <c r="G44" s="339" t="s">
        <v>2175</v>
      </c>
      <c r="H44" s="339"/>
      <c r="I44" s="339"/>
      <c r="J44" s="339"/>
      <c r="K44" s="265"/>
    </row>
    <row r="45" spans="2:11" customFormat="1" ht="15" customHeight="1">
      <c r="B45" s="213"/>
      <c r="C45" s="214"/>
      <c r="D45" s="212"/>
      <c r="E45" s="215" t="s">
        <v>153</v>
      </c>
      <c r="F45" s="212"/>
      <c r="G45" s="339" t="s">
        <v>2176</v>
      </c>
      <c r="H45" s="339"/>
      <c r="I45" s="339"/>
      <c r="J45" s="339"/>
      <c r="K45" s="265"/>
    </row>
    <row r="46" spans="2:11" customFormat="1" ht="12.75" customHeight="1">
      <c r="B46" s="213"/>
      <c r="C46" s="214"/>
      <c r="D46" s="212"/>
      <c r="E46" s="212"/>
      <c r="F46" s="212"/>
      <c r="G46" s="212"/>
      <c r="H46" s="212"/>
      <c r="I46" s="212"/>
      <c r="J46" s="212"/>
      <c r="K46" s="265"/>
    </row>
    <row r="47" spans="2:11" customFormat="1" ht="15" customHeight="1">
      <c r="B47" s="213"/>
      <c r="C47" s="214"/>
      <c r="D47" s="339" t="s">
        <v>2177</v>
      </c>
      <c r="E47" s="339"/>
      <c r="F47" s="339"/>
      <c r="G47" s="339"/>
      <c r="H47" s="339"/>
      <c r="I47" s="339"/>
      <c r="J47" s="339"/>
      <c r="K47" s="265"/>
    </row>
    <row r="48" spans="2:11" customFormat="1" ht="15" customHeight="1">
      <c r="B48" s="213"/>
      <c r="C48" s="214"/>
      <c r="D48" s="214"/>
      <c r="E48" s="339" t="s">
        <v>2178</v>
      </c>
      <c r="F48" s="339"/>
      <c r="G48" s="339"/>
      <c r="H48" s="339"/>
      <c r="I48" s="339"/>
      <c r="J48" s="339"/>
      <c r="K48" s="265"/>
    </row>
    <row r="49" spans="2:11" customFormat="1" ht="15" customHeight="1">
      <c r="B49" s="213"/>
      <c r="C49" s="214"/>
      <c r="D49" s="214"/>
      <c r="E49" s="339" t="s">
        <v>2179</v>
      </c>
      <c r="F49" s="339"/>
      <c r="G49" s="339"/>
      <c r="H49" s="339"/>
      <c r="I49" s="339"/>
      <c r="J49" s="339"/>
      <c r="K49" s="265"/>
    </row>
    <row r="50" spans="2:11" customFormat="1" ht="15" customHeight="1">
      <c r="B50" s="213"/>
      <c r="C50" s="214"/>
      <c r="D50" s="214"/>
      <c r="E50" s="339" t="s">
        <v>2180</v>
      </c>
      <c r="F50" s="339"/>
      <c r="G50" s="339"/>
      <c r="H50" s="339"/>
      <c r="I50" s="339"/>
      <c r="J50" s="339"/>
      <c r="K50" s="265"/>
    </row>
    <row r="51" spans="2:11" customFormat="1" ht="15" customHeight="1">
      <c r="B51" s="213"/>
      <c r="C51" s="214"/>
      <c r="D51" s="339" t="s">
        <v>2181</v>
      </c>
      <c r="E51" s="339"/>
      <c r="F51" s="339"/>
      <c r="G51" s="339"/>
      <c r="H51" s="339"/>
      <c r="I51" s="339"/>
      <c r="J51" s="339"/>
      <c r="K51" s="265"/>
    </row>
    <row r="52" spans="2:11" customFormat="1" ht="25.5" customHeight="1">
      <c r="B52" s="264"/>
      <c r="C52" s="340" t="s">
        <v>2182</v>
      </c>
      <c r="D52" s="340"/>
      <c r="E52" s="340"/>
      <c r="F52" s="340"/>
      <c r="G52" s="340"/>
      <c r="H52" s="340"/>
      <c r="I52" s="340"/>
      <c r="J52" s="340"/>
      <c r="K52" s="265"/>
    </row>
    <row r="53" spans="2:11" customFormat="1" ht="5.25" customHeight="1">
      <c r="B53" s="264"/>
      <c r="C53" s="211"/>
      <c r="D53" s="211"/>
      <c r="E53" s="211"/>
      <c r="F53" s="211"/>
      <c r="G53" s="211"/>
      <c r="H53" s="211"/>
      <c r="I53" s="211"/>
      <c r="J53" s="211"/>
      <c r="K53" s="265"/>
    </row>
    <row r="54" spans="2:11" customFormat="1" ht="15" customHeight="1">
      <c r="B54" s="264"/>
      <c r="C54" s="339" t="s">
        <v>2183</v>
      </c>
      <c r="D54" s="339"/>
      <c r="E54" s="339"/>
      <c r="F54" s="339"/>
      <c r="G54" s="339"/>
      <c r="H54" s="339"/>
      <c r="I54" s="339"/>
      <c r="J54" s="339"/>
      <c r="K54" s="265"/>
    </row>
    <row r="55" spans="2:11" customFormat="1" ht="15" customHeight="1">
      <c r="B55" s="264"/>
      <c r="C55" s="339" t="s">
        <v>2184</v>
      </c>
      <c r="D55" s="339"/>
      <c r="E55" s="339"/>
      <c r="F55" s="339"/>
      <c r="G55" s="339"/>
      <c r="H55" s="339"/>
      <c r="I55" s="339"/>
      <c r="J55" s="339"/>
      <c r="K55" s="265"/>
    </row>
    <row r="56" spans="2:11" customFormat="1" ht="12.75" customHeight="1">
      <c r="B56" s="264"/>
      <c r="C56" s="212"/>
      <c r="D56" s="212"/>
      <c r="E56" s="212"/>
      <c r="F56" s="212"/>
      <c r="G56" s="212"/>
      <c r="H56" s="212"/>
      <c r="I56" s="212"/>
      <c r="J56" s="212"/>
      <c r="K56" s="265"/>
    </row>
    <row r="57" spans="2:11" customFormat="1" ht="15" customHeight="1">
      <c r="B57" s="264"/>
      <c r="C57" s="339" t="s">
        <v>2185</v>
      </c>
      <c r="D57" s="339"/>
      <c r="E57" s="339"/>
      <c r="F57" s="339"/>
      <c r="G57" s="339"/>
      <c r="H57" s="339"/>
      <c r="I57" s="339"/>
      <c r="J57" s="339"/>
      <c r="K57" s="265"/>
    </row>
    <row r="58" spans="2:11" customFormat="1" ht="15" customHeight="1">
      <c r="B58" s="264"/>
      <c r="C58" s="214"/>
      <c r="D58" s="339" t="s">
        <v>2186</v>
      </c>
      <c r="E58" s="339"/>
      <c r="F58" s="339"/>
      <c r="G58" s="339"/>
      <c r="H58" s="339"/>
      <c r="I58" s="339"/>
      <c r="J58" s="339"/>
      <c r="K58" s="265"/>
    </row>
    <row r="59" spans="2:11" customFormat="1" ht="15" customHeight="1">
      <c r="B59" s="264"/>
      <c r="C59" s="214"/>
      <c r="D59" s="339" t="s">
        <v>2187</v>
      </c>
      <c r="E59" s="339"/>
      <c r="F59" s="339"/>
      <c r="G59" s="339"/>
      <c r="H59" s="339"/>
      <c r="I59" s="339"/>
      <c r="J59" s="339"/>
      <c r="K59" s="265"/>
    </row>
    <row r="60" spans="2:11" customFormat="1" ht="15" customHeight="1">
      <c r="B60" s="264"/>
      <c r="C60" s="214"/>
      <c r="D60" s="339" t="s">
        <v>2188</v>
      </c>
      <c r="E60" s="339"/>
      <c r="F60" s="339"/>
      <c r="G60" s="339"/>
      <c r="H60" s="339"/>
      <c r="I60" s="339"/>
      <c r="J60" s="339"/>
      <c r="K60" s="265"/>
    </row>
    <row r="61" spans="2:11" customFormat="1" ht="15" customHeight="1">
      <c r="B61" s="264"/>
      <c r="C61" s="214"/>
      <c r="D61" s="339" t="s">
        <v>2189</v>
      </c>
      <c r="E61" s="339"/>
      <c r="F61" s="339"/>
      <c r="G61" s="339"/>
      <c r="H61" s="339"/>
      <c r="I61" s="339"/>
      <c r="J61" s="339"/>
      <c r="K61" s="265"/>
    </row>
    <row r="62" spans="2:11" customFormat="1" ht="15" customHeight="1">
      <c r="B62" s="264"/>
      <c r="C62" s="214"/>
      <c r="D62" s="338" t="s">
        <v>2190</v>
      </c>
      <c r="E62" s="338"/>
      <c r="F62" s="338"/>
      <c r="G62" s="338"/>
      <c r="H62" s="338"/>
      <c r="I62" s="338"/>
      <c r="J62" s="338"/>
      <c r="K62" s="265"/>
    </row>
    <row r="63" spans="2:11" customFormat="1" ht="15" customHeight="1">
      <c r="B63" s="264"/>
      <c r="C63" s="214"/>
      <c r="D63" s="339" t="s">
        <v>2191</v>
      </c>
      <c r="E63" s="339"/>
      <c r="F63" s="339"/>
      <c r="G63" s="339"/>
      <c r="H63" s="339"/>
      <c r="I63" s="339"/>
      <c r="J63" s="339"/>
      <c r="K63" s="265"/>
    </row>
    <row r="64" spans="2:11" customFormat="1" ht="12.75" customHeight="1">
      <c r="B64" s="264"/>
      <c r="C64" s="214"/>
      <c r="D64" s="214"/>
      <c r="E64" s="217"/>
      <c r="F64" s="214"/>
      <c r="G64" s="214"/>
      <c r="H64" s="214"/>
      <c r="I64" s="214"/>
      <c r="J64" s="214"/>
      <c r="K64" s="265"/>
    </row>
    <row r="65" spans="2:11" customFormat="1" ht="15" customHeight="1">
      <c r="B65" s="264"/>
      <c r="C65" s="214"/>
      <c r="D65" s="339" t="s">
        <v>2192</v>
      </c>
      <c r="E65" s="339"/>
      <c r="F65" s="339"/>
      <c r="G65" s="339"/>
      <c r="H65" s="339"/>
      <c r="I65" s="339"/>
      <c r="J65" s="339"/>
      <c r="K65" s="265"/>
    </row>
    <row r="66" spans="2:11" customFormat="1" ht="15" customHeight="1">
      <c r="B66" s="264"/>
      <c r="C66" s="214"/>
      <c r="D66" s="338" t="s">
        <v>2193</v>
      </c>
      <c r="E66" s="338"/>
      <c r="F66" s="338"/>
      <c r="G66" s="338"/>
      <c r="H66" s="338"/>
      <c r="I66" s="338"/>
      <c r="J66" s="338"/>
      <c r="K66" s="265"/>
    </row>
    <row r="67" spans="2:11" customFormat="1" ht="15" customHeight="1">
      <c r="B67" s="264"/>
      <c r="C67" s="214"/>
      <c r="D67" s="339" t="s">
        <v>2194</v>
      </c>
      <c r="E67" s="339"/>
      <c r="F67" s="339"/>
      <c r="G67" s="339"/>
      <c r="H67" s="339"/>
      <c r="I67" s="339"/>
      <c r="J67" s="339"/>
      <c r="K67" s="265"/>
    </row>
    <row r="68" spans="2:11" customFormat="1" ht="15" customHeight="1">
      <c r="B68" s="264"/>
      <c r="C68" s="214"/>
      <c r="D68" s="339" t="s">
        <v>2195</v>
      </c>
      <c r="E68" s="339"/>
      <c r="F68" s="339"/>
      <c r="G68" s="339"/>
      <c r="H68" s="339"/>
      <c r="I68" s="339"/>
      <c r="J68" s="339"/>
      <c r="K68" s="265"/>
    </row>
    <row r="69" spans="2:11" customFormat="1" ht="15" customHeight="1">
      <c r="B69" s="264"/>
      <c r="C69" s="214"/>
      <c r="D69" s="339" t="s">
        <v>2196</v>
      </c>
      <c r="E69" s="339"/>
      <c r="F69" s="339"/>
      <c r="G69" s="339"/>
      <c r="H69" s="339"/>
      <c r="I69" s="339"/>
      <c r="J69" s="339"/>
      <c r="K69" s="265"/>
    </row>
    <row r="70" spans="2:11" customFormat="1" ht="15" customHeight="1">
      <c r="B70" s="264"/>
      <c r="C70" s="214"/>
      <c r="D70" s="339" t="s">
        <v>2197</v>
      </c>
      <c r="E70" s="339"/>
      <c r="F70" s="339"/>
      <c r="G70" s="339"/>
      <c r="H70" s="339"/>
      <c r="I70" s="339"/>
      <c r="J70" s="339"/>
      <c r="K70" s="265"/>
    </row>
    <row r="71" spans="2:11" customFormat="1" ht="12.75" customHeight="1">
      <c r="B71" s="266"/>
      <c r="C71" s="218"/>
      <c r="D71" s="218"/>
      <c r="E71" s="218"/>
      <c r="F71" s="218"/>
      <c r="G71" s="218"/>
      <c r="H71" s="218"/>
      <c r="I71" s="218"/>
      <c r="J71" s="218"/>
      <c r="K71" s="267"/>
    </row>
    <row r="72" spans="2:11" customFormat="1" ht="18.75" customHeight="1">
      <c r="B72" s="268"/>
      <c r="C72" s="268"/>
      <c r="D72" s="268"/>
      <c r="E72" s="268"/>
      <c r="F72" s="268"/>
      <c r="G72" s="268"/>
      <c r="H72" s="268"/>
      <c r="I72" s="268"/>
      <c r="J72" s="268"/>
      <c r="K72" s="269"/>
    </row>
    <row r="73" spans="2:11" customFormat="1" ht="18.75" customHeight="1">
      <c r="B73" s="269"/>
      <c r="C73" s="269"/>
      <c r="D73" s="269"/>
      <c r="E73" s="269"/>
      <c r="F73" s="269"/>
      <c r="G73" s="269"/>
      <c r="H73" s="269"/>
      <c r="I73" s="269"/>
      <c r="J73" s="269"/>
      <c r="K73" s="269"/>
    </row>
    <row r="74" spans="2:11" customFormat="1" ht="7.5" customHeight="1">
      <c r="B74" s="270"/>
      <c r="C74" s="271"/>
      <c r="D74" s="271"/>
      <c r="E74" s="271"/>
      <c r="F74" s="271"/>
      <c r="G74" s="271"/>
      <c r="H74" s="271"/>
      <c r="I74" s="271"/>
      <c r="J74" s="271"/>
      <c r="K74" s="272"/>
    </row>
    <row r="75" spans="2:11" customFormat="1" ht="45" customHeight="1">
      <c r="B75" s="273"/>
      <c r="C75" s="337" t="s">
        <v>2198</v>
      </c>
      <c r="D75" s="337"/>
      <c r="E75" s="337"/>
      <c r="F75" s="337"/>
      <c r="G75" s="337"/>
      <c r="H75" s="337"/>
      <c r="I75" s="337"/>
      <c r="J75" s="337"/>
      <c r="K75" s="274"/>
    </row>
    <row r="76" spans="2:11" customFormat="1" ht="17.25" customHeight="1">
      <c r="B76" s="273"/>
      <c r="C76" s="219" t="s">
        <v>2199</v>
      </c>
      <c r="D76" s="219"/>
      <c r="E76" s="219"/>
      <c r="F76" s="219" t="s">
        <v>2200</v>
      </c>
      <c r="G76" s="220"/>
      <c r="H76" s="219" t="s">
        <v>55</v>
      </c>
      <c r="I76" s="219" t="s">
        <v>58</v>
      </c>
      <c r="J76" s="219" t="s">
        <v>2201</v>
      </c>
      <c r="K76" s="274"/>
    </row>
    <row r="77" spans="2:11" customFormat="1" ht="17.25" customHeight="1">
      <c r="B77" s="273"/>
      <c r="C77" s="221" t="s">
        <v>2202</v>
      </c>
      <c r="D77" s="221"/>
      <c r="E77" s="221"/>
      <c r="F77" s="222" t="s">
        <v>2203</v>
      </c>
      <c r="G77" s="223"/>
      <c r="H77" s="221"/>
      <c r="I77" s="221"/>
      <c r="J77" s="221" t="s">
        <v>2204</v>
      </c>
      <c r="K77" s="274"/>
    </row>
    <row r="78" spans="2:11" customFormat="1" ht="5.25" customHeight="1">
      <c r="B78" s="273"/>
      <c r="C78" s="224"/>
      <c r="D78" s="224"/>
      <c r="E78" s="224"/>
      <c r="F78" s="224"/>
      <c r="G78" s="225"/>
      <c r="H78" s="224"/>
      <c r="I78" s="224"/>
      <c r="J78" s="224"/>
      <c r="K78" s="274"/>
    </row>
    <row r="79" spans="2:11" customFormat="1" ht="15" customHeight="1">
      <c r="B79" s="273"/>
      <c r="C79" s="215" t="s">
        <v>54</v>
      </c>
      <c r="D79" s="226"/>
      <c r="E79" s="226"/>
      <c r="F79" s="227" t="s">
        <v>2205</v>
      </c>
      <c r="G79" s="228"/>
      <c r="H79" s="215" t="s">
        <v>2206</v>
      </c>
      <c r="I79" s="215" t="s">
        <v>2207</v>
      </c>
      <c r="J79" s="215">
        <v>20</v>
      </c>
      <c r="K79" s="274"/>
    </row>
    <row r="80" spans="2:11" customFormat="1" ht="15" customHeight="1">
      <c r="B80" s="273"/>
      <c r="C80" s="215" t="s">
        <v>2208</v>
      </c>
      <c r="D80" s="215"/>
      <c r="E80" s="215"/>
      <c r="F80" s="227" t="s">
        <v>2205</v>
      </c>
      <c r="G80" s="228"/>
      <c r="H80" s="215" t="s">
        <v>2209</v>
      </c>
      <c r="I80" s="215" t="s">
        <v>2207</v>
      </c>
      <c r="J80" s="215">
        <v>120</v>
      </c>
      <c r="K80" s="274"/>
    </row>
    <row r="81" spans="2:11" customFormat="1" ht="15" customHeight="1">
      <c r="B81" s="229"/>
      <c r="C81" s="215" t="s">
        <v>2210</v>
      </c>
      <c r="D81" s="215"/>
      <c r="E81" s="215"/>
      <c r="F81" s="227" t="s">
        <v>2211</v>
      </c>
      <c r="G81" s="228"/>
      <c r="H81" s="215" t="s">
        <v>2212</v>
      </c>
      <c r="I81" s="215" t="s">
        <v>2207</v>
      </c>
      <c r="J81" s="215">
        <v>50</v>
      </c>
      <c r="K81" s="274"/>
    </row>
    <row r="82" spans="2:11" customFormat="1" ht="15" customHeight="1">
      <c r="B82" s="229"/>
      <c r="C82" s="215" t="s">
        <v>2213</v>
      </c>
      <c r="D82" s="215"/>
      <c r="E82" s="215"/>
      <c r="F82" s="227" t="s">
        <v>2205</v>
      </c>
      <c r="G82" s="228"/>
      <c r="H82" s="215" t="s">
        <v>2214</v>
      </c>
      <c r="I82" s="215" t="s">
        <v>2215</v>
      </c>
      <c r="J82" s="215"/>
      <c r="K82" s="274"/>
    </row>
    <row r="83" spans="2:11" customFormat="1" ht="15" customHeight="1">
      <c r="B83" s="229"/>
      <c r="C83" s="215" t="s">
        <v>2216</v>
      </c>
      <c r="D83" s="215"/>
      <c r="E83" s="215"/>
      <c r="F83" s="227" t="s">
        <v>2211</v>
      </c>
      <c r="G83" s="215"/>
      <c r="H83" s="215" t="s">
        <v>2217</v>
      </c>
      <c r="I83" s="215" t="s">
        <v>2207</v>
      </c>
      <c r="J83" s="215">
        <v>15</v>
      </c>
      <c r="K83" s="274"/>
    </row>
    <row r="84" spans="2:11" customFormat="1" ht="15" customHeight="1">
      <c r="B84" s="229"/>
      <c r="C84" s="215" t="s">
        <v>2218</v>
      </c>
      <c r="D84" s="215"/>
      <c r="E84" s="215"/>
      <c r="F84" s="227" t="s">
        <v>2211</v>
      </c>
      <c r="G84" s="215"/>
      <c r="H84" s="215" t="s">
        <v>2219</v>
      </c>
      <c r="I84" s="215" t="s">
        <v>2207</v>
      </c>
      <c r="J84" s="215">
        <v>15</v>
      </c>
      <c r="K84" s="274"/>
    </row>
    <row r="85" spans="2:11" customFormat="1" ht="15" customHeight="1">
      <c r="B85" s="229"/>
      <c r="C85" s="215" t="s">
        <v>2220</v>
      </c>
      <c r="D85" s="215"/>
      <c r="E85" s="215"/>
      <c r="F85" s="227" t="s">
        <v>2211</v>
      </c>
      <c r="G85" s="215"/>
      <c r="H85" s="215" t="s">
        <v>2221</v>
      </c>
      <c r="I85" s="215" t="s">
        <v>2207</v>
      </c>
      <c r="J85" s="215">
        <v>20</v>
      </c>
      <c r="K85" s="274"/>
    </row>
    <row r="86" spans="2:11" customFormat="1" ht="15" customHeight="1">
      <c r="B86" s="229"/>
      <c r="C86" s="215" t="s">
        <v>2222</v>
      </c>
      <c r="D86" s="215"/>
      <c r="E86" s="215"/>
      <c r="F86" s="227" t="s">
        <v>2211</v>
      </c>
      <c r="G86" s="215"/>
      <c r="H86" s="215" t="s">
        <v>2223</v>
      </c>
      <c r="I86" s="215" t="s">
        <v>2207</v>
      </c>
      <c r="J86" s="215">
        <v>20</v>
      </c>
      <c r="K86" s="274"/>
    </row>
    <row r="87" spans="2:11" customFormat="1" ht="15" customHeight="1">
      <c r="B87" s="229"/>
      <c r="C87" s="215" t="s">
        <v>2224</v>
      </c>
      <c r="D87" s="215"/>
      <c r="E87" s="215"/>
      <c r="F87" s="227" t="s">
        <v>2211</v>
      </c>
      <c r="G87" s="228"/>
      <c r="H87" s="215" t="s">
        <v>2225</v>
      </c>
      <c r="I87" s="215" t="s">
        <v>2207</v>
      </c>
      <c r="J87" s="215">
        <v>50</v>
      </c>
      <c r="K87" s="274"/>
    </row>
    <row r="88" spans="2:11" customFormat="1" ht="15" customHeight="1">
      <c r="B88" s="229"/>
      <c r="C88" s="215" t="s">
        <v>2226</v>
      </c>
      <c r="D88" s="215"/>
      <c r="E88" s="215"/>
      <c r="F88" s="227" t="s">
        <v>2211</v>
      </c>
      <c r="G88" s="228"/>
      <c r="H88" s="215" t="s">
        <v>2227</v>
      </c>
      <c r="I88" s="215" t="s">
        <v>2207</v>
      </c>
      <c r="J88" s="215">
        <v>20</v>
      </c>
      <c r="K88" s="274"/>
    </row>
    <row r="89" spans="2:11" customFormat="1" ht="15" customHeight="1">
      <c r="B89" s="229"/>
      <c r="C89" s="215" t="s">
        <v>2228</v>
      </c>
      <c r="D89" s="215"/>
      <c r="E89" s="215"/>
      <c r="F89" s="227" t="s">
        <v>2211</v>
      </c>
      <c r="G89" s="228"/>
      <c r="H89" s="215" t="s">
        <v>2229</v>
      </c>
      <c r="I89" s="215" t="s">
        <v>2207</v>
      </c>
      <c r="J89" s="215">
        <v>20</v>
      </c>
      <c r="K89" s="274"/>
    </row>
    <row r="90" spans="2:11" customFormat="1" ht="15" customHeight="1">
      <c r="B90" s="229"/>
      <c r="C90" s="215" t="s">
        <v>2230</v>
      </c>
      <c r="D90" s="215"/>
      <c r="E90" s="215"/>
      <c r="F90" s="227" t="s">
        <v>2211</v>
      </c>
      <c r="G90" s="228"/>
      <c r="H90" s="215" t="s">
        <v>2231</v>
      </c>
      <c r="I90" s="215" t="s">
        <v>2207</v>
      </c>
      <c r="J90" s="215">
        <v>50</v>
      </c>
      <c r="K90" s="274"/>
    </row>
    <row r="91" spans="2:11" customFormat="1" ht="15" customHeight="1">
      <c r="B91" s="229"/>
      <c r="C91" s="215" t="s">
        <v>2232</v>
      </c>
      <c r="D91" s="215"/>
      <c r="E91" s="215"/>
      <c r="F91" s="227" t="s">
        <v>2211</v>
      </c>
      <c r="G91" s="228"/>
      <c r="H91" s="215" t="s">
        <v>2232</v>
      </c>
      <c r="I91" s="215" t="s">
        <v>2207</v>
      </c>
      <c r="J91" s="215">
        <v>50</v>
      </c>
      <c r="K91" s="274"/>
    </row>
    <row r="92" spans="2:11" customFormat="1" ht="15" customHeight="1">
      <c r="B92" s="229"/>
      <c r="C92" s="215" t="s">
        <v>2233</v>
      </c>
      <c r="D92" s="215"/>
      <c r="E92" s="215"/>
      <c r="F92" s="227" t="s">
        <v>2211</v>
      </c>
      <c r="G92" s="228"/>
      <c r="H92" s="215" t="s">
        <v>2234</v>
      </c>
      <c r="I92" s="215" t="s">
        <v>2207</v>
      </c>
      <c r="J92" s="215">
        <v>255</v>
      </c>
      <c r="K92" s="274"/>
    </row>
    <row r="93" spans="2:11" customFormat="1" ht="15" customHeight="1">
      <c r="B93" s="229"/>
      <c r="C93" s="215" t="s">
        <v>2235</v>
      </c>
      <c r="D93" s="215"/>
      <c r="E93" s="215"/>
      <c r="F93" s="227" t="s">
        <v>2205</v>
      </c>
      <c r="G93" s="228"/>
      <c r="H93" s="215" t="s">
        <v>2236</v>
      </c>
      <c r="I93" s="215" t="s">
        <v>2237</v>
      </c>
      <c r="J93" s="215"/>
      <c r="K93" s="274"/>
    </row>
    <row r="94" spans="2:11" customFormat="1" ht="15" customHeight="1">
      <c r="B94" s="229"/>
      <c r="C94" s="215" t="s">
        <v>2238</v>
      </c>
      <c r="D94" s="215"/>
      <c r="E94" s="215"/>
      <c r="F94" s="227" t="s">
        <v>2205</v>
      </c>
      <c r="G94" s="228"/>
      <c r="H94" s="215" t="s">
        <v>2239</v>
      </c>
      <c r="I94" s="215" t="s">
        <v>2240</v>
      </c>
      <c r="J94" s="215"/>
      <c r="K94" s="274"/>
    </row>
    <row r="95" spans="2:11" customFormat="1" ht="15" customHeight="1">
      <c r="B95" s="229"/>
      <c r="C95" s="215" t="s">
        <v>2241</v>
      </c>
      <c r="D95" s="215"/>
      <c r="E95" s="215"/>
      <c r="F95" s="227" t="s">
        <v>2205</v>
      </c>
      <c r="G95" s="228"/>
      <c r="H95" s="215" t="s">
        <v>2241</v>
      </c>
      <c r="I95" s="215" t="s">
        <v>2240</v>
      </c>
      <c r="J95" s="215"/>
      <c r="K95" s="274"/>
    </row>
    <row r="96" spans="2:11" customFormat="1" ht="15" customHeight="1">
      <c r="B96" s="229"/>
      <c r="C96" s="215" t="s">
        <v>39</v>
      </c>
      <c r="D96" s="215"/>
      <c r="E96" s="215"/>
      <c r="F96" s="227" t="s">
        <v>2205</v>
      </c>
      <c r="G96" s="228"/>
      <c r="H96" s="215" t="s">
        <v>2242</v>
      </c>
      <c r="I96" s="215" t="s">
        <v>2240</v>
      </c>
      <c r="J96" s="215"/>
      <c r="K96" s="274"/>
    </row>
    <row r="97" spans="2:11" customFormat="1" ht="15" customHeight="1">
      <c r="B97" s="229"/>
      <c r="C97" s="215" t="s">
        <v>49</v>
      </c>
      <c r="D97" s="215"/>
      <c r="E97" s="215"/>
      <c r="F97" s="227" t="s">
        <v>2205</v>
      </c>
      <c r="G97" s="228"/>
      <c r="H97" s="215" t="s">
        <v>2243</v>
      </c>
      <c r="I97" s="215" t="s">
        <v>2240</v>
      </c>
      <c r="J97" s="215"/>
      <c r="K97" s="274"/>
    </row>
    <row r="98" spans="2:11" customFormat="1" ht="15" customHeight="1">
      <c r="B98" s="275"/>
      <c r="C98" s="230"/>
      <c r="D98" s="230"/>
      <c r="E98" s="230"/>
      <c r="F98" s="230"/>
      <c r="G98" s="230"/>
      <c r="H98" s="230"/>
      <c r="I98" s="230"/>
      <c r="J98" s="230"/>
      <c r="K98" s="276"/>
    </row>
    <row r="99" spans="2:11" customFormat="1" ht="18.75" customHeight="1">
      <c r="B99" s="277"/>
      <c r="C99" s="231"/>
      <c r="D99" s="231"/>
      <c r="E99" s="231"/>
      <c r="F99" s="231"/>
      <c r="G99" s="231"/>
      <c r="H99" s="231"/>
      <c r="I99" s="231"/>
      <c r="J99" s="231"/>
      <c r="K99" s="277"/>
    </row>
    <row r="100" spans="2:11" customFormat="1" ht="18.75" customHeight="1">
      <c r="B100" s="269"/>
      <c r="C100" s="269"/>
      <c r="D100" s="269"/>
      <c r="E100" s="269"/>
      <c r="F100" s="269"/>
      <c r="G100" s="269"/>
      <c r="H100" s="269"/>
      <c r="I100" s="269"/>
      <c r="J100" s="269"/>
      <c r="K100" s="269"/>
    </row>
    <row r="101" spans="2:11" customFormat="1" ht="7.5" customHeight="1">
      <c r="B101" s="270"/>
      <c r="C101" s="271"/>
      <c r="D101" s="271"/>
      <c r="E101" s="271"/>
      <c r="F101" s="271"/>
      <c r="G101" s="271"/>
      <c r="H101" s="271"/>
      <c r="I101" s="271"/>
      <c r="J101" s="271"/>
      <c r="K101" s="272"/>
    </row>
    <row r="102" spans="2:11" customFormat="1" ht="45" customHeight="1">
      <c r="B102" s="273"/>
      <c r="C102" s="337" t="s">
        <v>2244</v>
      </c>
      <c r="D102" s="337"/>
      <c r="E102" s="337"/>
      <c r="F102" s="337"/>
      <c r="G102" s="337"/>
      <c r="H102" s="337"/>
      <c r="I102" s="337"/>
      <c r="J102" s="337"/>
      <c r="K102" s="274"/>
    </row>
    <row r="103" spans="2:11" customFormat="1" ht="17.25" customHeight="1">
      <c r="B103" s="273"/>
      <c r="C103" s="219" t="s">
        <v>2199</v>
      </c>
      <c r="D103" s="219"/>
      <c r="E103" s="219"/>
      <c r="F103" s="219" t="s">
        <v>2200</v>
      </c>
      <c r="G103" s="220"/>
      <c r="H103" s="219" t="s">
        <v>55</v>
      </c>
      <c r="I103" s="219" t="s">
        <v>58</v>
      </c>
      <c r="J103" s="219" t="s">
        <v>2201</v>
      </c>
      <c r="K103" s="274"/>
    </row>
    <row r="104" spans="2:11" customFormat="1" ht="17.25" customHeight="1">
      <c r="B104" s="273"/>
      <c r="C104" s="221" t="s">
        <v>2202</v>
      </c>
      <c r="D104" s="221"/>
      <c r="E104" s="221"/>
      <c r="F104" s="222" t="s">
        <v>2203</v>
      </c>
      <c r="G104" s="223"/>
      <c r="H104" s="221"/>
      <c r="I104" s="221"/>
      <c r="J104" s="221" t="s">
        <v>2204</v>
      </c>
      <c r="K104" s="274"/>
    </row>
    <row r="105" spans="2:11" customFormat="1" ht="5.25" customHeight="1">
      <c r="B105" s="273"/>
      <c r="C105" s="219"/>
      <c r="D105" s="219"/>
      <c r="E105" s="219"/>
      <c r="F105" s="219"/>
      <c r="G105" s="232"/>
      <c r="H105" s="219"/>
      <c r="I105" s="219"/>
      <c r="J105" s="219"/>
      <c r="K105" s="274"/>
    </row>
    <row r="106" spans="2:11" customFormat="1" ht="15" customHeight="1">
      <c r="B106" s="273"/>
      <c r="C106" s="215" t="s">
        <v>54</v>
      </c>
      <c r="D106" s="226"/>
      <c r="E106" s="226"/>
      <c r="F106" s="227" t="s">
        <v>2205</v>
      </c>
      <c r="G106" s="215"/>
      <c r="H106" s="215" t="s">
        <v>2245</v>
      </c>
      <c r="I106" s="215" t="s">
        <v>2207</v>
      </c>
      <c r="J106" s="215">
        <v>20</v>
      </c>
      <c r="K106" s="274"/>
    </row>
    <row r="107" spans="2:11" customFormat="1" ht="15" customHeight="1">
      <c r="B107" s="273"/>
      <c r="C107" s="215" t="s">
        <v>2208</v>
      </c>
      <c r="D107" s="215"/>
      <c r="E107" s="215"/>
      <c r="F107" s="227" t="s">
        <v>2205</v>
      </c>
      <c r="G107" s="215"/>
      <c r="H107" s="215" t="s">
        <v>2245</v>
      </c>
      <c r="I107" s="215" t="s">
        <v>2207</v>
      </c>
      <c r="J107" s="215">
        <v>120</v>
      </c>
      <c r="K107" s="274"/>
    </row>
    <row r="108" spans="2:11" customFormat="1" ht="15" customHeight="1">
      <c r="B108" s="229"/>
      <c r="C108" s="215" t="s">
        <v>2210</v>
      </c>
      <c r="D108" s="215"/>
      <c r="E108" s="215"/>
      <c r="F108" s="227" t="s">
        <v>2211</v>
      </c>
      <c r="G108" s="215"/>
      <c r="H108" s="215" t="s">
        <v>2245</v>
      </c>
      <c r="I108" s="215" t="s">
        <v>2207</v>
      </c>
      <c r="J108" s="215">
        <v>50</v>
      </c>
      <c r="K108" s="274"/>
    </row>
    <row r="109" spans="2:11" customFormat="1" ht="15" customHeight="1">
      <c r="B109" s="229"/>
      <c r="C109" s="215" t="s">
        <v>2213</v>
      </c>
      <c r="D109" s="215"/>
      <c r="E109" s="215"/>
      <c r="F109" s="227" t="s">
        <v>2205</v>
      </c>
      <c r="G109" s="215"/>
      <c r="H109" s="215" t="s">
        <v>2245</v>
      </c>
      <c r="I109" s="215" t="s">
        <v>2215</v>
      </c>
      <c r="J109" s="215"/>
      <c r="K109" s="274"/>
    </row>
    <row r="110" spans="2:11" customFormat="1" ht="15" customHeight="1">
      <c r="B110" s="229"/>
      <c r="C110" s="215" t="s">
        <v>2224</v>
      </c>
      <c r="D110" s="215"/>
      <c r="E110" s="215"/>
      <c r="F110" s="227" t="s">
        <v>2211</v>
      </c>
      <c r="G110" s="215"/>
      <c r="H110" s="215" t="s">
        <v>2245</v>
      </c>
      <c r="I110" s="215" t="s">
        <v>2207</v>
      </c>
      <c r="J110" s="215">
        <v>50</v>
      </c>
      <c r="K110" s="274"/>
    </row>
    <row r="111" spans="2:11" customFormat="1" ht="15" customHeight="1">
      <c r="B111" s="229"/>
      <c r="C111" s="215" t="s">
        <v>2232</v>
      </c>
      <c r="D111" s="215"/>
      <c r="E111" s="215"/>
      <c r="F111" s="227" t="s">
        <v>2211</v>
      </c>
      <c r="G111" s="215"/>
      <c r="H111" s="215" t="s">
        <v>2245</v>
      </c>
      <c r="I111" s="215" t="s">
        <v>2207</v>
      </c>
      <c r="J111" s="215">
        <v>50</v>
      </c>
      <c r="K111" s="274"/>
    </row>
    <row r="112" spans="2:11" customFormat="1" ht="15" customHeight="1">
      <c r="B112" s="229"/>
      <c r="C112" s="215" t="s">
        <v>2230</v>
      </c>
      <c r="D112" s="215"/>
      <c r="E112" s="215"/>
      <c r="F112" s="227" t="s">
        <v>2211</v>
      </c>
      <c r="G112" s="215"/>
      <c r="H112" s="215" t="s">
        <v>2245</v>
      </c>
      <c r="I112" s="215" t="s">
        <v>2207</v>
      </c>
      <c r="J112" s="215">
        <v>50</v>
      </c>
      <c r="K112" s="274"/>
    </row>
    <row r="113" spans="2:11" customFormat="1" ht="15" customHeight="1">
      <c r="B113" s="229"/>
      <c r="C113" s="215" t="s">
        <v>54</v>
      </c>
      <c r="D113" s="215"/>
      <c r="E113" s="215"/>
      <c r="F113" s="227" t="s">
        <v>2205</v>
      </c>
      <c r="G113" s="215"/>
      <c r="H113" s="215" t="s">
        <v>2246</v>
      </c>
      <c r="I113" s="215" t="s">
        <v>2207</v>
      </c>
      <c r="J113" s="215">
        <v>20</v>
      </c>
      <c r="K113" s="274"/>
    </row>
    <row r="114" spans="2:11" customFormat="1" ht="15" customHeight="1">
      <c r="B114" s="229"/>
      <c r="C114" s="215" t="s">
        <v>2247</v>
      </c>
      <c r="D114" s="215"/>
      <c r="E114" s="215"/>
      <c r="F114" s="227" t="s">
        <v>2205</v>
      </c>
      <c r="G114" s="215"/>
      <c r="H114" s="215" t="s">
        <v>2248</v>
      </c>
      <c r="I114" s="215" t="s">
        <v>2207</v>
      </c>
      <c r="J114" s="215">
        <v>120</v>
      </c>
      <c r="K114" s="274"/>
    </row>
    <row r="115" spans="2:11" customFormat="1" ht="15" customHeight="1">
      <c r="B115" s="229"/>
      <c r="C115" s="215" t="s">
        <v>39</v>
      </c>
      <c r="D115" s="215"/>
      <c r="E115" s="215"/>
      <c r="F115" s="227" t="s">
        <v>2205</v>
      </c>
      <c r="G115" s="215"/>
      <c r="H115" s="215" t="s">
        <v>2249</v>
      </c>
      <c r="I115" s="215" t="s">
        <v>2240</v>
      </c>
      <c r="J115" s="215"/>
      <c r="K115" s="274"/>
    </row>
    <row r="116" spans="2:11" customFormat="1" ht="15" customHeight="1">
      <c r="B116" s="229"/>
      <c r="C116" s="215" t="s">
        <v>49</v>
      </c>
      <c r="D116" s="215"/>
      <c r="E116" s="215"/>
      <c r="F116" s="227" t="s">
        <v>2205</v>
      </c>
      <c r="G116" s="215"/>
      <c r="H116" s="215" t="s">
        <v>2250</v>
      </c>
      <c r="I116" s="215" t="s">
        <v>2240</v>
      </c>
      <c r="J116" s="215"/>
      <c r="K116" s="274"/>
    </row>
    <row r="117" spans="2:11" customFormat="1" ht="15" customHeight="1">
      <c r="B117" s="229"/>
      <c r="C117" s="215" t="s">
        <v>58</v>
      </c>
      <c r="D117" s="215"/>
      <c r="E117" s="215"/>
      <c r="F117" s="227" t="s">
        <v>2205</v>
      </c>
      <c r="G117" s="215"/>
      <c r="H117" s="215" t="s">
        <v>2251</v>
      </c>
      <c r="I117" s="215" t="s">
        <v>2252</v>
      </c>
      <c r="J117" s="215"/>
      <c r="K117" s="274"/>
    </row>
    <row r="118" spans="2:11" customFormat="1" ht="15" customHeight="1">
      <c r="B118" s="275"/>
      <c r="C118" s="233"/>
      <c r="D118" s="233"/>
      <c r="E118" s="233"/>
      <c r="F118" s="233"/>
      <c r="G118" s="233"/>
      <c r="H118" s="233"/>
      <c r="I118" s="233"/>
      <c r="J118" s="233"/>
      <c r="K118" s="276"/>
    </row>
    <row r="119" spans="2:11" customFormat="1" ht="18.75" customHeight="1">
      <c r="B119" s="278"/>
      <c r="C119" s="234"/>
      <c r="D119" s="234"/>
      <c r="E119" s="234"/>
      <c r="F119" s="235"/>
      <c r="G119" s="234"/>
      <c r="H119" s="234"/>
      <c r="I119" s="234"/>
      <c r="J119" s="234"/>
      <c r="K119" s="278"/>
    </row>
    <row r="120" spans="2:11" customFormat="1" ht="18.75" customHeight="1">
      <c r="B120" s="269"/>
      <c r="C120" s="269"/>
      <c r="D120" s="269"/>
      <c r="E120" s="269"/>
      <c r="F120" s="269"/>
      <c r="G120" s="269"/>
      <c r="H120" s="269"/>
      <c r="I120" s="269"/>
      <c r="J120" s="269"/>
      <c r="K120" s="269"/>
    </row>
    <row r="121" spans="2:11" customFormat="1" ht="7.5" customHeight="1">
      <c r="B121" s="279"/>
      <c r="C121" s="280"/>
      <c r="D121" s="280"/>
      <c r="E121" s="280"/>
      <c r="F121" s="280"/>
      <c r="G121" s="280"/>
      <c r="H121" s="280"/>
      <c r="I121" s="280"/>
      <c r="J121" s="280"/>
      <c r="K121" s="281"/>
    </row>
    <row r="122" spans="2:11" customFormat="1" ht="45" customHeight="1">
      <c r="B122" s="282"/>
      <c r="C122" s="335" t="s">
        <v>2253</v>
      </c>
      <c r="D122" s="335"/>
      <c r="E122" s="335"/>
      <c r="F122" s="335"/>
      <c r="G122" s="335"/>
      <c r="H122" s="335"/>
      <c r="I122" s="335"/>
      <c r="J122" s="335"/>
      <c r="K122" s="283"/>
    </row>
    <row r="123" spans="2:11" customFormat="1" ht="17.25" customHeight="1">
      <c r="B123" s="236"/>
      <c r="C123" s="219" t="s">
        <v>2199</v>
      </c>
      <c r="D123" s="219"/>
      <c r="E123" s="219"/>
      <c r="F123" s="219" t="s">
        <v>2200</v>
      </c>
      <c r="G123" s="220"/>
      <c r="H123" s="219" t="s">
        <v>55</v>
      </c>
      <c r="I123" s="219" t="s">
        <v>58</v>
      </c>
      <c r="J123" s="219" t="s">
        <v>2201</v>
      </c>
      <c r="K123" s="237"/>
    </row>
    <row r="124" spans="2:11" customFormat="1" ht="17.25" customHeight="1">
      <c r="B124" s="236"/>
      <c r="C124" s="221" t="s">
        <v>2202</v>
      </c>
      <c r="D124" s="221"/>
      <c r="E124" s="221"/>
      <c r="F124" s="222" t="s">
        <v>2203</v>
      </c>
      <c r="G124" s="223"/>
      <c r="H124" s="221"/>
      <c r="I124" s="221"/>
      <c r="J124" s="221" t="s">
        <v>2204</v>
      </c>
      <c r="K124" s="237"/>
    </row>
    <row r="125" spans="2:11" customFormat="1" ht="5.25" customHeight="1">
      <c r="B125" s="238"/>
      <c r="C125" s="224"/>
      <c r="D125" s="224"/>
      <c r="E125" s="224"/>
      <c r="F125" s="224"/>
      <c r="G125" s="239"/>
      <c r="H125" s="224"/>
      <c r="I125" s="224"/>
      <c r="J125" s="224"/>
      <c r="K125" s="240"/>
    </row>
    <row r="126" spans="2:11" customFormat="1" ht="15" customHeight="1">
      <c r="B126" s="238"/>
      <c r="C126" s="215" t="s">
        <v>2208</v>
      </c>
      <c r="D126" s="226"/>
      <c r="E126" s="226"/>
      <c r="F126" s="227" t="s">
        <v>2205</v>
      </c>
      <c r="G126" s="215"/>
      <c r="H126" s="215" t="s">
        <v>2245</v>
      </c>
      <c r="I126" s="215" t="s">
        <v>2207</v>
      </c>
      <c r="J126" s="215">
        <v>120</v>
      </c>
      <c r="K126" s="241"/>
    </row>
    <row r="127" spans="2:11" customFormat="1" ht="15" customHeight="1">
      <c r="B127" s="238"/>
      <c r="C127" s="215" t="s">
        <v>2254</v>
      </c>
      <c r="D127" s="215"/>
      <c r="E127" s="215"/>
      <c r="F127" s="227" t="s">
        <v>2205</v>
      </c>
      <c r="G127" s="215"/>
      <c r="H127" s="215" t="s">
        <v>2255</v>
      </c>
      <c r="I127" s="215" t="s">
        <v>2207</v>
      </c>
      <c r="J127" s="215" t="s">
        <v>2256</v>
      </c>
      <c r="K127" s="241"/>
    </row>
    <row r="128" spans="2:11" customFormat="1" ht="15" customHeight="1">
      <c r="B128" s="238"/>
      <c r="C128" s="215" t="s">
        <v>85</v>
      </c>
      <c r="D128" s="215"/>
      <c r="E128" s="215"/>
      <c r="F128" s="227" t="s">
        <v>2205</v>
      </c>
      <c r="G128" s="215"/>
      <c r="H128" s="215" t="s">
        <v>2257</v>
      </c>
      <c r="I128" s="215" t="s">
        <v>2207</v>
      </c>
      <c r="J128" s="215" t="s">
        <v>2256</v>
      </c>
      <c r="K128" s="241"/>
    </row>
    <row r="129" spans="2:11" customFormat="1" ht="15" customHeight="1">
      <c r="B129" s="238"/>
      <c r="C129" s="215" t="s">
        <v>2216</v>
      </c>
      <c r="D129" s="215"/>
      <c r="E129" s="215"/>
      <c r="F129" s="227" t="s">
        <v>2211</v>
      </c>
      <c r="G129" s="215"/>
      <c r="H129" s="215" t="s">
        <v>2217</v>
      </c>
      <c r="I129" s="215" t="s">
        <v>2207</v>
      </c>
      <c r="J129" s="215">
        <v>15</v>
      </c>
      <c r="K129" s="241"/>
    </row>
    <row r="130" spans="2:11" customFormat="1" ht="15" customHeight="1">
      <c r="B130" s="238"/>
      <c r="C130" s="215" t="s">
        <v>2218</v>
      </c>
      <c r="D130" s="215"/>
      <c r="E130" s="215"/>
      <c r="F130" s="227" t="s">
        <v>2211</v>
      </c>
      <c r="G130" s="215"/>
      <c r="H130" s="215" t="s">
        <v>2219</v>
      </c>
      <c r="I130" s="215" t="s">
        <v>2207</v>
      </c>
      <c r="J130" s="215">
        <v>15</v>
      </c>
      <c r="K130" s="241"/>
    </row>
    <row r="131" spans="2:11" customFormat="1" ht="15" customHeight="1">
      <c r="B131" s="238"/>
      <c r="C131" s="215" t="s">
        <v>2220</v>
      </c>
      <c r="D131" s="215"/>
      <c r="E131" s="215"/>
      <c r="F131" s="227" t="s">
        <v>2211</v>
      </c>
      <c r="G131" s="215"/>
      <c r="H131" s="215" t="s">
        <v>2221</v>
      </c>
      <c r="I131" s="215" t="s">
        <v>2207</v>
      </c>
      <c r="J131" s="215">
        <v>20</v>
      </c>
      <c r="K131" s="241"/>
    </row>
    <row r="132" spans="2:11" customFormat="1" ht="15" customHeight="1">
      <c r="B132" s="238"/>
      <c r="C132" s="215" t="s">
        <v>2222</v>
      </c>
      <c r="D132" s="215"/>
      <c r="E132" s="215"/>
      <c r="F132" s="227" t="s">
        <v>2211</v>
      </c>
      <c r="G132" s="215"/>
      <c r="H132" s="215" t="s">
        <v>2223</v>
      </c>
      <c r="I132" s="215" t="s">
        <v>2207</v>
      </c>
      <c r="J132" s="215">
        <v>20</v>
      </c>
      <c r="K132" s="241"/>
    </row>
    <row r="133" spans="2:11" customFormat="1" ht="15" customHeight="1">
      <c r="B133" s="238"/>
      <c r="C133" s="215" t="s">
        <v>2210</v>
      </c>
      <c r="D133" s="215"/>
      <c r="E133" s="215"/>
      <c r="F133" s="227" t="s">
        <v>2211</v>
      </c>
      <c r="G133" s="215"/>
      <c r="H133" s="215" t="s">
        <v>2245</v>
      </c>
      <c r="I133" s="215" t="s">
        <v>2207</v>
      </c>
      <c r="J133" s="215">
        <v>50</v>
      </c>
      <c r="K133" s="241"/>
    </row>
    <row r="134" spans="2:11" customFormat="1" ht="15" customHeight="1">
      <c r="B134" s="238"/>
      <c r="C134" s="215" t="s">
        <v>2224</v>
      </c>
      <c r="D134" s="215"/>
      <c r="E134" s="215"/>
      <c r="F134" s="227" t="s">
        <v>2211</v>
      </c>
      <c r="G134" s="215"/>
      <c r="H134" s="215" t="s">
        <v>2245</v>
      </c>
      <c r="I134" s="215" t="s">
        <v>2207</v>
      </c>
      <c r="J134" s="215">
        <v>50</v>
      </c>
      <c r="K134" s="241"/>
    </row>
    <row r="135" spans="2:11" customFormat="1" ht="15" customHeight="1">
      <c r="B135" s="238"/>
      <c r="C135" s="215" t="s">
        <v>2230</v>
      </c>
      <c r="D135" s="215"/>
      <c r="E135" s="215"/>
      <c r="F135" s="227" t="s">
        <v>2211</v>
      </c>
      <c r="G135" s="215"/>
      <c r="H135" s="215" t="s">
        <v>2245</v>
      </c>
      <c r="I135" s="215" t="s">
        <v>2207</v>
      </c>
      <c r="J135" s="215">
        <v>50</v>
      </c>
      <c r="K135" s="241"/>
    </row>
    <row r="136" spans="2:11" customFormat="1" ht="15" customHeight="1">
      <c r="B136" s="238"/>
      <c r="C136" s="215" t="s">
        <v>2232</v>
      </c>
      <c r="D136" s="215"/>
      <c r="E136" s="215"/>
      <c r="F136" s="227" t="s">
        <v>2211</v>
      </c>
      <c r="G136" s="215"/>
      <c r="H136" s="215" t="s">
        <v>2245</v>
      </c>
      <c r="I136" s="215" t="s">
        <v>2207</v>
      </c>
      <c r="J136" s="215">
        <v>50</v>
      </c>
      <c r="K136" s="241"/>
    </row>
    <row r="137" spans="2:11" customFormat="1" ht="15" customHeight="1">
      <c r="B137" s="238"/>
      <c r="C137" s="215" t="s">
        <v>2233</v>
      </c>
      <c r="D137" s="215"/>
      <c r="E137" s="215"/>
      <c r="F137" s="227" t="s">
        <v>2211</v>
      </c>
      <c r="G137" s="215"/>
      <c r="H137" s="215" t="s">
        <v>2258</v>
      </c>
      <c r="I137" s="215" t="s">
        <v>2207</v>
      </c>
      <c r="J137" s="215">
        <v>255</v>
      </c>
      <c r="K137" s="241"/>
    </row>
    <row r="138" spans="2:11" customFormat="1" ht="15" customHeight="1">
      <c r="B138" s="238"/>
      <c r="C138" s="215" t="s">
        <v>2235</v>
      </c>
      <c r="D138" s="215"/>
      <c r="E138" s="215"/>
      <c r="F138" s="227" t="s">
        <v>2205</v>
      </c>
      <c r="G138" s="215"/>
      <c r="H138" s="215" t="s">
        <v>2259</v>
      </c>
      <c r="I138" s="215" t="s">
        <v>2237</v>
      </c>
      <c r="J138" s="215"/>
      <c r="K138" s="241"/>
    </row>
    <row r="139" spans="2:11" customFormat="1" ht="15" customHeight="1">
      <c r="B139" s="238"/>
      <c r="C139" s="215" t="s">
        <v>2238</v>
      </c>
      <c r="D139" s="215"/>
      <c r="E139" s="215"/>
      <c r="F139" s="227" t="s">
        <v>2205</v>
      </c>
      <c r="G139" s="215"/>
      <c r="H139" s="215" t="s">
        <v>2260</v>
      </c>
      <c r="I139" s="215" t="s">
        <v>2240</v>
      </c>
      <c r="J139" s="215"/>
      <c r="K139" s="241"/>
    </row>
    <row r="140" spans="2:11" customFormat="1" ht="15" customHeight="1">
      <c r="B140" s="238"/>
      <c r="C140" s="215" t="s">
        <v>2241</v>
      </c>
      <c r="D140" s="215"/>
      <c r="E140" s="215"/>
      <c r="F140" s="227" t="s">
        <v>2205</v>
      </c>
      <c r="G140" s="215"/>
      <c r="H140" s="215" t="s">
        <v>2241</v>
      </c>
      <c r="I140" s="215" t="s">
        <v>2240</v>
      </c>
      <c r="J140" s="215"/>
      <c r="K140" s="241"/>
    </row>
    <row r="141" spans="2:11" customFormat="1" ht="15" customHeight="1">
      <c r="B141" s="238"/>
      <c r="C141" s="215" t="s">
        <v>39</v>
      </c>
      <c r="D141" s="215"/>
      <c r="E141" s="215"/>
      <c r="F141" s="227" t="s">
        <v>2205</v>
      </c>
      <c r="G141" s="215"/>
      <c r="H141" s="215" t="s">
        <v>2261</v>
      </c>
      <c r="I141" s="215" t="s">
        <v>2240</v>
      </c>
      <c r="J141" s="215"/>
      <c r="K141" s="241"/>
    </row>
    <row r="142" spans="2:11" customFormat="1" ht="15" customHeight="1">
      <c r="B142" s="238"/>
      <c r="C142" s="215" t="s">
        <v>2262</v>
      </c>
      <c r="D142" s="215"/>
      <c r="E142" s="215"/>
      <c r="F142" s="227" t="s">
        <v>2205</v>
      </c>
      <c r="G142" s="215"/>
      <c r="H142" s="215" t="s">
        <v>2263</v>
      </c>
      <c r="I142" s="215" t="s">
        <v>2240</v>
      </c>
      <c r="J142" s="215"/>
      <c r="K142" s="241"/>
    </row>
    <row r="143" spans="2:11" customFormat="1" ht="15" customHeight="1">
      <c r="B143" s="242"/>
      <c r="C143" s="243"/>
      <c r="D143" s="243"/>
      <c r="E143" s="243"/>
      <c r="F143" s="243"/>
      <c r="G143" s="243"/>
      <c r="H143" s="243"/>
      <c r="I143" s="243"/>
      <c r="J143" s="243"/>
      <c r="K143" s="244"/>
    </row>
    <row r="144" spans="2:11" customFormat="1" ht="18.75" customHeight="1">
      <c r="B144" s="234"/>
      <c r="C144" s="234"/>
      <c r="D144" s="234"/>
      <c r="E144" s="234"/>
      <c r="F144" s="235"/>
      <c r="G144" s="234"/>
      <c r="H144" s="234"/>
      <c r="I144" s="234"/>
      <c r="J144" s="234"/>
      <c r="K144" s="234"/>
    </row>
    <row r="145" spans="2:11" customFormat="1" ht="18.75" customHeight="1">
      <c r="B145" s="269"/>
      <c r="C145" s="269"/>
      <c r="D145" s="269"/>
      <c r="E145" s="269"/>
      <c r="F145" s="269"/>
      <c r="G145" s="269"/>
      <c r="H145" s="269"/>
      <c r="I145" s="269"/>
      <c r="J145" s="269"/>
      <c r="K145" s="269"/>
    </row>
    <row r="146" spans="2:11" customFormat="1" ht="7.5" customHeight="1">
      <c r="B146" s="270"/>
      <c r="C146" s="271"/>
      <c r="D146" s="271"/>
      <c r="E146" s="271"/>
      <c r="F146" s="271"/>
      <c r="G146" s="271"/>
      <c r="H146" s="271"/>
      <c r="I146" s="271"/>
      <c r="J146" s="271"/>
      <c r="K146" s="272"/>
    </row>
    <row r="147" spans="2:11" customFormat="1" ht="45" customHeight="1">
      <c r="B147" s="273"/>
      <c r="C147" s="337" t="s">
        <v>2264</v>
      </c>
      <c r="D147" s="337"/>
      <c r="E147" s="337"/>
      <c r="F147" s="337"/>
      <c r="G147" s="337"/>
      <c r="H147" s="337"/>
      <c r="I147" s="337"/>
      <c r="J147" s="337"/>
      <c r="K147" s="274"/>
    </row>
    <row r="148" spans="2:11" customFormat="1" ht="17.25" customHeight="1">
      <c r="B148" s="273"/>
      <c r="C148" s="219" t="s">
        <v>2199</v>
      </c>
      <c r="D148" s="219"/>
      <c r="E148" s="219"/>
      <c r="F148" s="219" t="s">
        <v>2200</v>
      </c>
      <c r="G148" s="220"/>
      <c r="H148" s="219" t="s">
        <v>55</v>
      </c>
      <c r="I148" s="219" t="s">
        <v>58</v>
      </c>
      <c r="J148" s="219" t="s">
        <v>2201</v>
      </c>
      <c r="K148" s="274"/>
    </row>
    <row r="149" spans="2:11" customFormat="1" ht="17.25" customHeight="1">
      <c r="B149" s="273"/>
      <c r="C149" s="221" t="s">
        <v>2202</v>
      </c>
      <c r="D149" s="221"/>
      <c r="E149" s="221"/>
      <c r="F149" s="222" t="s">
        <v>2203</v>
      </c>
      <c r="G149" s="223"/>
      <c r="H149" s="221"/>
      <c r="I149" s="221"/>
      <c r="J149" s="221" t="s">
        <v>2204</v>
      </c>
      <c r="K149" s="274"/>
    </row>
    <row r="150" spans="2:11" customFormat="1" ht="5.25" customHeight="1">
      <c r="B150" s="229"/>
      <c r="C150" s="224"/>
      <c r="D150" s="224"/>
      <c r="E150" s="224"/>
      <c r="F150" s="224"/>
      <c r="G150" s="225"/>
      <c r="H150" s="224"/>
      <c r="I150" s="224"/>
      <c r="J150" s="224"/>
      <c r="K150" s="241"/>
    </row>
    <row r="151" spans="2:11" customFormat="1" ht="15" customHeight="1">
      <c r="B151" s="229"/>
      <c r="C151" s="245" t="s">
        <v>2208</v>
      </c>
      <c r="D151" s="215"/>
      <c r="E151" s="215"/>
      <c r="F151" s="246" t="s">
        <v>2205</v>
      </c>
      <c r="G151" s="215"/>
      <c r="H151" s="245" t="s">
        <v>2245</v>
      </c>
      <c r="I151" s="245" t="s">
        <v>2207</v>
      </c>
      <c r="J151" s="245">
        <v>120</v>
      </c>
      <c r="K151" s="241"/>
    </row>
    <row r="152" spans="2:11" customFormat="1" ht="15" customHeight="1">
      <c r="B152" s="229"/>
      <c r="C152" s="245" t="s">
        <v>2254</v>
      </c>
      <c r="D152" s="215"/>
      <c r="E152" s="215"/>
      <c r="F152" s="246" t="s">
        <v>2205</v>
      </c>
      <c r="G152" s="215"/>
      <c r="H152" s="245" t="s">
        <v>2265</v>
      </c>
      <c r="I152" s="245" t="s">
        <v>2207</v>
      </c>
      <c r="J152" s="245" t="s">
        <v>2256</v>
      </c>
      <c r="K152" s="241"/>
    </row>
    <row r="153" spans="2:11" customFormat="1" ht="15" customHeight="1">
      <c r="B153" s="229"/>
      <c r="C153" s="245" t="s">
        <v>85</v>
      </c>
      <c r="D153" s="215"/>
      <c r="E153" s="215"/>
      <c r="F153" s="246" t="s">
        <v>2205</v>
      </c>
      <c r="G153" s="215"/>
      <c r="H153" s="245" t="s">
        <v>2266</v>
      </c>
      <c r="I153" s="245" t="s">
        <v>2207</v>
      </c>
      <c r="J153" s="245" t="s">
        <v>2256</v>
      </c>
      <c r="K153" s="241"/>
    </row>
    <row r="154" spans="2:11" customFormat="1" ht="15" customHeight="1">
      <c r="B154" s="229"/>
      <c r="C154" s="245" t="s">
        <v>2210</v>
      </c>
      <c r="D154" s="215"/>
      <c r="E154" s="215"/>
      <c r="F154" s="246" t="s">
        <v>2211</v>
      </c>
      <c r="G154" s="215"/>
      <c r="H154" s="245" t="s">
        <v>2245</v>
      </c>
      <c r="I154" s="245" t="s">
        <v>2207</v>
      </c>
      <c r="J154" s="245">
        <v>50</v>
      </c>
      <c r="K154" s="241"/>
    </row>
    <row r="155" spans="2:11" customFormat="1" ht="15" customHeight="1">
      <c r="B155" s="229"/>
      <c r="C155" s="245" t="s">
        <v>2213</v>
      </c>
      <c r="D155" s="215"/>
      <c r="E155" s="215"/>
      <c r="F155" s="246" t="s">
        <v>2205</v>
      </c>
      <c r="G155" s="215"/>
      <c r="H155" s="245" t="s">
        <v>2245</v>
      </c>
      <c r="I155" s="245" t="s">
        <v>2215</v>
      </c>
      <c r="J155" s="245"/>
      <c r="K155" s="241"/>
    </row>
    <row r="156" spans="2:11" customFormat="1" ht="15" customHeight="1">
      <c r="B156" s="229"/>
      <c r="C156" s="245" t="s">
        <v>2224</v>
      </c>
      <c r="D156" s="215"/>
      <c r="E156" s="215"/>
      <c r="F156" s="246" t="s">
        <v>2211</v>
      </c>
      <c r="G156" s="215"/>
      <c r="H156" s="245" t="s">
        <v>2245</v>
      </c>
      <c r="I156" s="245" t="s">
        <v>2207</v>
      </c>
      <c r="J156" s="245">
        <v>50</v>
      </c>
      <c r="K156" s="241"/>
    </row>
    <row r="157" spans="2:11" customFormat="1" ht="15" customHeight="1">
      <c r="B157" s="229"/>
      <c r="C157" s="245" t="s">
        <v>2232</v>
      </c>
      <c r="D157" s="215"/>
      <c r="E157" s="215"/>
      <c r="F157" s="246" t="s">
        <v>2211</v>
      </c>
      <c r="G157" s="215"/>
      <c r="H157" s="245" t="s">
        <v>2245</v>
      </c>
      <c r="I157" s="245" t="s">
        <v>2207</v>
      </c>
      <c r="J157" s="245">
        <v>50</v>
      </c>
      <c r="K157" s="241"/>
    </row>
    <row r="158" spans="2:11" customFormat="1" ht="15" customHeight="1">
      <c r="B158" s="229"/>
      <c r="C158" s="245" t="s">
        <v>2230</v>
      </c>
      <c r="D158" s="215"/>
      <c r="E158" s="215"/>
      <c r="F158" s="246" t="s">
        <v>2211</v>
      </c>
      <c r="G158" s="215"/>
      <c r="H158" s="245" t="s">
        <v>2245</v>
      </c>
      <c r="I158" s="245" t="s">
        <v>2207</v>
      </c>
      <c r="J158" s="245">
        <v>50</v>
      </c>
      <c r="K158" s="241"/>
    </row>
    <row r="159" spans="2:11" customFormat="1" ht="15" customHeight="1">
      <c r="B159" s="229"/>
      <c r="C159" s="245" t="s">
        <v>125</v>
      </c>
      <c r="D159" s="215"/>
      <c r="E159" s="215"/>
      <c r="F159" s="246" t="s">
        <v>2205</v>
      </c>
      <c r="G159" s="215"/>
      <c r="H159" s="245" t="s">
        <v>2267</v>
      </c>
      <c r="I159" s="245" t="s">
        <v>2207</v>
      </c>
      <c r="J159" s="245" t="s">
        <v>2268</v>
      </c>
      <c r="K159" s="241"/>
    </row>
    <row r="160" spans="2:11" customFormat="1" ht="15" customHeight="1">
      <c r="B160" s="229"/>
      <c r="C160" s="245" t="s">
        <v>2269</v>
      </c>
      <c r="D160" s="215"/>
      <c r="E160" s="215"/>
      <c r="F160" s="246" t="s">
        <v>2205</v>
      </c>
      <c r="G160" s="215"/>
      <c r="H160" s="245" t="s">
        <v>2270</v>
      </c>
      <c r="I160" s="245" t="s">
        <v>2240</v>
      </c>
      <c r="J160" s="245"/>
      <c r="K160" s="241"/>
    </row>
    <row r="161" spans="2:11" customFormat="1" ht="15" customHeight="1">
      <c r="B161" s="247"/>
      <c r="C161" s="233"/>
      <c r="D161" s="233"/>
      <c r="E161" s="233"/>
      <c r="F161" s="233"/>
      <c r="G161" s="233"/>
      <c r="H161" s="233"/>
      <c r="I161" s="233"/>
      <c r="J161" s="233"/>
      <c r="K161" s="248"/>
    </row>
    <row r="162" spans="2:11" customFormat="1" ht="18.75" customHeight="1">
      <c r="B162" s="234"/>
      <c r="C162" s="239"/>
      <c r="D162" s="239"/>
      <c r="E162" s="239"/>
      <c r="F162" s="249"/>
      <c r="G162" s="239"/>
      <c r="H162" s="239"/>
      <c r="I162" s="239"/>
      <c r="J162" s="239"/>
      <c r="K162" s="234"/>
    </row>
    <row r="163" spans="2:11" customFormat="1" ht="18.75" customHeight="1">
      <c r="B163" s="269"/>
      <c r="C163" s="269"/>
      <c r="D163" s="269"/>
      <c r="E163" s="269"/>
      <c r="F163" s="269"/>
      <c r="G163" s="269"/>
      <c r="H163" s="269"/>
      <c r="I163" s="269"/>
      <c r="J163" s="269"/>
      <c r="K163" s="269"/>
    </row>
    <row r="164" spans="2:11" customFormat="1" ht="7.5" customHeight="1">
      <c r="B164" s="259"/>
      <c r="C164" s="260"/>
      <c r="D164" s="260"/>
      <c r="E164" s="260"/>
      <c r="F164" s="260"/>
      <c r="G164" s="260"/>
      <c r="H164" s="260"/>
      <c r="I164" s="260"/>
      <c r="J164" s="260"/>
      <c r="K164" s="261"/>
    </row>
    <row r="165" spans="2:11" customFormat="1" ht="45" customHeight="1">
      <c r="B165" s="262"/>
      <c r="C165" s="335" t="s">
        <v>2271</v>
      </c>
      <c r="D165" s="335"/>
      <c r="E165" s="335"/>
      <c r="F165" s="335"/>
      <c r="G165" s="335"/>
      <c r="H165" s="335"/>
      <c r="I165" s="335"/>
      <c r="J165" s="335"/>
      <c r="K165" s="263"/>
    </row>
    <row r="166" spans="2:11" customFormat="1" ht="17.25" customHeight="1">
      <c r="B166" s="262"/>
      <c r="C166" s="219" t="s">
        <v>2199</v>
      </c>
      <c r="D166" s="219"/>
      <c r="E166" s="219"/>
      <c r="F166" s="219" t="s">
        <v>2200</v>
      </c>
      <c r="G166" s="250"/>
      <c r="H166" s="251" t="s">
        <v>55</v>
      </c>
      <c r="I166" s="251" t="s">
        <v>58</v>
      </c>
      <c r="J166" s="219" t="s">
        <v>2201</v>
      </c>
      <c r="K166" s="263"/>
    </row>
    <row r="167" spans="2:11" customFormat="1" ht="17.25" customHeight="1">
      <c r="B167" s="264"/>
      <c r="C167" s="221" t="s">
        <v>2202</v>
      </c>
      <c r="D167" s="221"/>
      <c r="E167" s="221"/>
      <c r="F167" s="222" t="s">
        <v>2203</v>
      </c>
      <c r="G167" s="252"/>
      <c r="H167" s="253"/>
      <c r="I167" s="253"/>
      <c r="J167" s="221" t="s">
        <v>2204</v>
      </c>
      <c r="K167" s="265"/>
    </row>
    <row r="168" spans="2:11" customFormat="1" ht="5.25" customHeight="1">
      <c r="B168" s="229"/>
      <c r="C168" s="224"/>
      <c r="D168" s="224"/>
      <c r="E168" s="224"/>
      <c r="F168" s="224"/>
      <c r="G168" s="225"/>
      <c r="H168" s="224"/>
      <c r="I168" s="224"/>
      <c r="J168" s="224"/>
      <c r="K168" s="241"/>
    </row>
    <row r="169" spans="2:11" customFormat="1" ht="15" customHeight="1">
      <c r="B169" s="229"/>
      <c r="C169" s="215" t="s">
        <v>2208</v>
      </c>
      <c r="D169" s="215"/>
      <c r="E169" s="215"/>
      <c r="F169" s="227" t="s">
        <v>2205</v>
      </c>
      <c r="G169" s="215"/>
      <c r="H169" s="215" t="s">
        <v>2245</v>
      </c>
      <c r="I169" s="215" t="s">
        <v>2207</v>
      </c>
      <c r="J169" s="215">
        <v>120</v>
      </c>
      <c r="K169" s="241"/>
    </row>
    <row r="170" spans="2:11" customFormat="1" ht="15" customHeight="1">
      <c r="B170" s="229"/>
      <c r="C170" s="215" t="s">
        <v>2254</v>
      </c>
      <c r="D170" s="215"/>
      <c r="E170" s="215"/>
      <c r="F170" s="227" t="s">
        <v>2205</v>
      </c>
      <c r="G170" s="215"/>
      <c r="H170" s="215" t="s">
        <v>2255</v>
      </c>
      <c r="I170" s="215" t="s">
        <v>2207</v>
      </c>
      <c r="J170" s="215" t="s">
        <v>2256</v>
      </c>
      <c r="K170" s="241"/>
    </row>
    <row r="171" spans="2:11" customFormat="1" ht="15" customHeight="1">
      <c r="B171" s="229"/>
      <c r="C171" s="215" t="s">
        <v>85</v>
      </c>
      <c r="D171" s="215"/>
      <c r="E171" s="215"/>
      <c r="F171" s="227" t="s">
        <v>2205</v>
      </c>
      <c r="G171" s="215"/>
      <c r="H171" s="215" t="s">
        <v>2272</v>
      </c>
      <c r="I171" s="215" t="s">
        <v>2207</v>
      </c>
      <c r="J171" s="215" t="s">
        <v>2256</v>
      </c>
      <c r="K171" s="241"/>
    </row>
    <row r="172" spans="2:11" customFormat="1" ht="15" customHeight="1">
      <c r="B172" s="229"/>
      <c r="C172" s="215" t="s">
        <v>2210</v>
      </c>
      <c r="D172" s="215"/>
      <c r="E172" s="215"/>
      <c r="F172" s="227" t="s">
        <v>2211</v>
      </c>
      <c r="G172" s="215"/>
      <c r="H172" s="215" t="s">
        <v>2272</v>
      </c>
      <c r="I172" s="215" t="s">
        <v>2207</v>
      </c>
      <c r="J172" s="215">
        <v>50</v>
      </c>
      <c r="K172" s="241"/>
    </row>
    <row r="173" spans="2:11" customFormat="1" ht="15" customHeight="1">
      <c r="B173" s="229"/>
      <c r="C173" s="215" t="s">
        <v>2213</v>
      </c>
      <c r="D173" s="215"/>
      <c r="E173" s="215"/>
      <c r="F173" s="227" t="s">
        <v>2205</v>
      </c>
      <c r="G173" s="215"/>
      <c r="H173" s="215" t="s">
        <v>2272</v>
      </c>
      <c r="I173" s="215" t="s">
        <v>2215</v>
      </c>
      <c r="J173" s="215"/>
      <c r="K173" s="241"/>
    </row>
    <row r="174" spans="2:11" customFormat="1" ht="15" customHeight="1">
      <c r="B174" s="229"/>
      <c r="C174" s="215" t="s">
        <v>2224</v>
      </c>
      <c r="D174" s="215"/>
      <c r="E174" s="215"/>
      <c r="F174" s="227" t="s">
        <v>2211</v>
      </c>
      <c r="G174" s="215"/>
      <c r="H174" s="215" t="s">
        <v>2272</v>
      </c>
      <c r="I174" s="215" t="s">
        <v>2207</v>
      </c>
      <c r="J174" s="215">
        <v>50</v>
      </c>
      <c r="K174" s="241"/>
    </row>
    <row r="175" spans="2:11" customFormat="1" ht="15" customHeight="1">
      <c r="B175" s="229"/>
      <c r="C175" s="215" t="s">
        <v>2232</v>
      </c>
      <c r="D175" s="215"/>
      <c r="E175" s="215"/>
      <c r="F175" s="227" t="s">
        <v>2211</v>
      </c>
      <c r="G175" s="215"/>
      <c r="H175" s="215" t="s">
        <v>2272</v>
      </c>
      <c r="I175" s="215" t="s">
        <v>2207</v>
      </c>
      <c r="J175" s="215">
        <v>50</v>
      </c>
      <c r="K175" s="241"/>
    </row>
    <row r="176" spans="2:11" customFormat="1" ht="15" customHeight="1">
      <c r="B176" s="229"/>
      <c r="C176" s="215" t="s">
        <v>2230</v>
      </c>
      <c r="D176" s="215"/>
      <c r="E176" s="215"/>
      <c r="F176" s="227" t="s">
        <v>2211</v>
      </c>
      <c r="G176" s="215"/>
      <c r="H176" s="215" t="s">
        <v>2272</v>
      </c>
      <c r="I176" s="215" t="s">
        <v>2207</v>
      </c>
      <c r="J176" s="215">
        <v>50</v>
      </c>
      <c r="K176" s="241"/>
    </row>
    <row r="177" spans="2:11" customFormat="1" ht="15" customHeight="1">
      <c r="B177" s="229"/>
      <c r="C177" s="215" t="s">
        <v>149</v>
      </c>
      <c r="D177" s="215"/>
      <c r="E177" s="215"/>
      <c r="F177" s="227" t="s">
        <v>2205</v>
      </c>
      <c r="G177" s="215"/>
      <c r="H177" s="215" t="s">
        <v>2273</v>
      </c>
      <c r="I177" s="215" t="s">
        <v>2274</v>
      </c>
      <c r="J177" s="215"/>
      <c r="K177" s="241"/>
    </row>
    <row r="178" spans="2:11" customFormat="1" ht="15" customHeight="1">
      <c r="B178" s="229"/>
      <c r="C178" s="215" t="s">
        <v>58</v>
      </c>
      <c r="D178" s="215"/>
      <c r="E178" s="215"/>
      <c r="F178" s="227" t="s">
        <v>2205</v>
      </c>
      <c r="G178" s="215"/>
      <c r="H178" s="215" t="s">
        <v>2275</v>
      </c>
      <c r="I178" s="215" t="s">
        <v>2276</v>
      </c>
      <c r="J178" s="215">
        <v>1</v>
      </c>
      <c r="K178" s="241"/>
    </row>
    <row r="179" spans="2:11" customFormat="1" ht="15" customHeight="1">
      <c r="B179" s="229"/>
      <c r="C179" s="215" t="s">
        <v>54</v>
      </c>
      <c r="D179" s="215"/>
      <c r="E179" s="215"/>
      <c r="F179" s="227" t="s">
        <v>2205</v>
      </c>
      <c r="G179" s="215"/>
      <c r="H179" s="215" t="s">
        <v>2277</v>
      </c>
      <c r="I179" s="215" t="s">
        <v>2207</v>
      </c>
      <c r="J179" s="215">
        <v>20</v>
      </c>
      <c r="K179" s="241"/>
    </row>
    <row r="180" spans="2:11" customFormat="1" ht="15" customHeight="1">
      <c r="B180" s="229"/>
      <c r="C180" s="215" t="s">
        <v>55</v>
      </c>
      <c r="D180" s="215"/>
      <c r="E180" s="215"/>
      <c r="F180" s="227" t="s">
        <v>2205</v>
      </c>
      <c r="G180" s="215"/>
      <c r="H180" s="215" t="s">
        <v>2278</v>
      </c>
      <c r="I180" s="215" t="s">
        <v>2207</v>
      </c>
      <c r="J180" s="215">
        <v>255</v>
      </c>
      <c r="K180" s="241"/>
    </row>
    <row r="181" spans="2:11" customFormat="1" ht="15" customHeight="1">
      <c r="B181" s="229"/>
      <c r="C181" s="215" t="s">
        <v>150</v>
      </c>
      <c r="D181" s="215"/>
      <c r="E181" s="215"/>
      <c r="F181" s="227" t="s">
        <v>2205</v>
      </c>
      <c r="G181" s="215"/>
      <c r="H181" s="215" t="s">
        <v>2169</v>
      </c>
      <c r="I181" s="215" t="s">
        <v>2207</v>
      </c>
      <c r="J181" s="215">
        <v>10</v>
      </c>
      <c r="K181" s="241"/>
    </row>
    <row r="182" spans="2:11" customFormat="1" ht="15" customHeight="1">
      <c r="B182" s="229"/>
      <c r="C182" s="215" t="s">
        <v>151</v>
      </c>
      <c r="D182" s="215"/>
      <c r="E182" s="215"/>
      <c r="F182" s="227" t="s">
        <v>2205</v>
      </c>
      <c r="G182" s="215"/>
      <c r="H182" s="215" t="s">
        <v>2279</v>
      </c>
      <c r="I182" s="215" t="s">
        <v>2240</v>
      </c>
      <c r="J182" s="215"/>
      <c r="K182" s="241"/>
    </row>
    <row r="183" spans="2:11" customFormat="1" ht="15" customHeight="1">
      <c r="B183" s="229"/>
      <c r="C183" s="215" t="s">
        <v>2280</v>
      </c>
      <c r="D183" s="215"/>
      <c r="E183" s="215"/>
      <c r="F183" s="227" t="s">
        <v>2205</v>
      </c>
      <c r="G183" s="215"/>
      <c r="H183" s="215" t="s">
        <v>2281</v>
      </c>
      <c r="I183" s="215" t="s">
        <v>2240</v>
      </c>
      <c r="J183" s="215"/>
      <c r="K183" s="241"/>
    </row>
    <row r="184" spans="2:11" customFormat="1" ht="15" customHeight="1">
      <c r="B184" s="229"/>
      <c r="C184" s="215" t="s">
        <v>2269</v>
      </c>
      <c r="D184" s="215"/>
      <c r="E184" s="215"/>
      <c r="F184" s="227" t="s">
        <v>2205</v>
      </c>
      <c r="G184" s="215"/>
      <c r="H184" s="215" t="s">
        <v>2282</v>
      </c>
      <c r="I184" s="215" t="s">
        <v>2240</v>
      </c>
      <c r="J184" s="215"/>
      <c r="K184" s="241"/>
    </row>
    <row r="185" spans="2:11" customFormat="1" ht="15" customHeight="1">
      <c r="B185" s="229"/>
      <c r="C185" s="215" t="s">
        <v>153</v>
      </c>
      <c r="D185" s="215"/>
      <c r="E185" s="215"/>
      <c r="F185" s="227" t="s">
        <v>2211</v>
      </c>
      <c r="G185" s="215"/>
      <c r="H185" s="215" t="s">
        <v>2283</v>
      </c>
      <c r="I185" s="215" t="s">
        <v>2207</v>
      </c>
      <c r="J185" s="215">
        <v>50</v>
      </c>
      <c r="K185" s="241"/>
    </row>
    <row r="186" spans="2:11" customFormat="1" ht="15" customHeight="1">
      <c r="B186" s="229"/>
      <c r="C186" s="215" t="s">
        <v>2284</v>
      </c>
      <c r="D186" s="215"/>
      <c r="E186" s="215"/>
      <c r="F186" s="227" t="s">
        <v>2211</v>
      </c>
      <c r="G186" s="215"/>
      <c r="H186" s="215" t="s">
        <v>2285</v>
      </c>
      <c r="I186" s="215" t="s">
        <v>2286</v>
      </c>
      <c r="J186" s="215"/>
      <c r="K186" s="241"/>
    </row>
    <row r="187" spans="2:11" customFormat="1" ht="15" customHeight="1">
      <c r="B187" s="229"/>
      <c r="C187" s="215" t="s">
        <v>2287</v>
      </c>
      <c r="D187" s="215"/>
      <c r="E187" s="215"/>
      <c r="F187" s="227" t="s">
        <v>2211</v>
      </c>
      <c r="G187" s="215"/>
      <c r="H187" s="215" t="s">
        <v>2288</v>
      </c>
      <c r="I187" s="215" t="s">
        <v>2286</v>
      </c>
      <c r="J187" s="215"/>
      <c r="K187" s="241"/>
    </row>
    <row r="188" spans="2:11" customFormat="1" ht="15" customHeight="1">
      <c r="B188" s="229"/>
      <c r="C188" s="215" t="s">
        <v>2289</v>
      </c>
      <c r="D188" s="215"/>
      <c r="E188" s="215"/>
      <c r="F188" s="227" t="s">
        <v>2211</v>
      </c>
      <c r="G188" s="215"/>
      <c r="H188" s="215" t="s">
        <v>2290</v>
      </c>
      <c r="I188" s="215" t="s">
        <v>2286</v>
      </c>
      <c r="J188" s="215"/>
      <c r="K188" s="241"/>
    </row>
    <row r="189" spans="2:11" customFormat="1" ht="15" customHeight="1">
      <c r="B189" s="229"/>
      <c r="C189" s="254" t="s">
        <v>2291</v>
      </c>
      <c r="D189" s="215"/>
      <c r="E189" s="215"/>
      <c r="F189" s="227" t="s">
        <v>2211</v>
      </c>
      <c r="G189" s="215"/>
      <c r="H189" s="215" t="s">
        <v>2292</v>
      </c>
      <c r="I189" s="215" t="s">
        <v>2293</v>
      </c>
      <c r="J189" s="255" t="s">
        <v>2294</v>
      </c>
      <c r="K189" s="241"/>
    </row>
    <row r="190" spans="2:11" customFormat="1" ht="15" customHeight="1">
      <c r="B190" s="229"/>
      <c r="C190" s="254" t="s">
        <v>2295</v>
      </c>
      <c r="D190" s="215"/>
      <c r="E190" s="215"/>
      <c r="F190" s="227" t="s">
        <v>2211</v>
      </c>
      <c r="G190" s="215"/>
      <c r="H190" s="215" t="s">
        <v>2296</v>
      </c>
      <c r="I190" s="215" t="s">
        <v>2293</v>
      </c>
      <c r="J190" s="255" t="s">
        <v>2294</v>
      </c>
      <c r="K190" s="241"/>
    </row>
    <row r="191" spans="2:11" customFormat="1" ht="15" customHeight="1">
      <c r="B191" s="229"/>
      <c r="C191" s="254" t="s">
        <v>43</v>
      </c>
      <c r="D191" s="215"/>
      <c r="E191" s="215"/>
      <c r="F191" s="227" t="s">
        <v>2205</v>
      </c>
      <c r="G191" s="215"/>
      <c r="H191" s="212" t="s">
        <v>2297</v>
      </c>
      <c r="I191" s="215" t="s">
        <v>2298</v>
      </c>
      <c r="J191" s="215"/>
      <c r="K191" s="241"/>
    </row>
    <row r="192" spans="2:11" customFormat="1" ht="15" customHeight="1">
      <c r="B192" s="229"/>
      <c r="C192" s="254" t="s">
        <v>2299</v>
      </c>
      <c r="D192" s="215"/>
      <c r="E192" s="215"/>
      <c r="F192" s="227" t="s">
        <v>2205</v>
      </c>
      <c r="G192" s="215"/>
      <c r="H192" s="215" t="s">
        <v>2300</v>
      </c>
      <c r="I192" s="215" t="s">
        <v>2240</v>
      </c>
      <c r="J192" s="215"/>
      <c r="K192" s="241"/>
    </row>
    <row r="193" spans="2:11" customFormat="1" ht="15" customHeight="1">
      <c r="B193" s="229"/>
      <c r="C193" s="254" t="s">
        <v>2301</v>
      </c>
      <c r="D193" s="215"/>
      <c r="E193" s="215"/>
      <c r="F193" s="227" t="s">
        <v>2205</v>
      </c>
      <c r="G193" s="215"/>
      <c r="H193" s="215" t="s">
        <v>2302</v>
      </c>
      <c r="I193" s="215" t="s">
        <v>2240</v>
      </c>
      <c r="J193" s="215"/>
      <c r="K193" s="241"/>
    </row>
    <row r="194" spans="2:11" customFormat="1" ht="15" customHeight="1">
      <c r="B194" s="229"/>
      <c r="C194" s="254" t="s">
        <v>2303</v>
      </c>
      <c r="D194" s="215"/>
      <c r="E194" s="215"/>
      <c r="F194" s="227" t="s">
        <v>2211</v>
      </c>
      <c r="G194" s="215"/>
      <c r="H194" s="215" t="s">
        <v>2304</v>
      </c>
      <c r="I194" s="215" t="s">
        <v>2240</v>
      </c>
      <c r="J194" s="215"/>
      <c r="K194" s="241"/>
    </row>
    <row r="195" spans="2:11" customFormat="1" ht="15" customHeight="1">
      <c r="B195" s="247"/>
      <c r="C195" s="256"/>
      <c r="D195" s="233"/>
      <c r="E195" s="233"/>
      <c r="F195" s="233"/>
      <c r="G195" s="233"/>
      <c r="H195" s="233"/>
      <c r="I195" s="233"/>
      <c r="J195" s="233"/>
      <c r="K195" s="248"/>
    </row>
    <row r="196" spans="2:11" customFormat="1" ht="18.75" customHeight="1">
      <c r="B196" s="234"/>
      <c r="C196" s="239"/>
      <c r="D196" s="239"/>
      <c r="E196" s="239"/>
      <c r="F196" s="249"/>
      <c r="G196" s="239"/>
      <c r="H196" s="239"/>
      <c r="I196" s="239"/>
      <c r="J196" s="239"/>
      <c r="K196" s="234"/>
    </row>
    <row r="197" spans="2:11" customFormat="1" ht="18.75" customHeight="1">
      <c r="B197" s="234"/>
      <c r="C197" s="239"/>
      <c r="D197" s="239"/>
      <c r="E197" s="239"/>
      <c r="F197" s="249"/>
      <c r="G197" s="239"/>
      <c r="H197" s="239"/>
      <c r="I197" s="239"/>
      <c r="J197" s="239"/>
      <c r="K197" s="234"/>
    </row>
    <row r="198" spans="2:11" customFormat="1" ht="18.75" customHeight="1">
      <c r="B198" s="269"/>
      <c r="C198" s="269"/>
      <c r="D198" s="269"/>
      <c r="E198" s="269"/>
      <c r="F198" s="269"/>
      <c r="G198" s="269"/>
      <c r="H198" s="269"/>
      <c r="I198" s="269"/>
      <c r="J198" s="269"/>
      <c r="K198" s="269"/>
    </row>
    <row r="199" spans="2:11" customFormat="1" ht="13.5">
      <c r="B199" s="259"/>
      <c r="C199" s="260"/>
      <c r="D199" s="260"/>
      <c r="E199" s="260"/>
      <c r="F199" s="260"/>
      <c r="G199" s="260"/>
      <c r="H199" s="260"/>
      <c r="I199" s="260"/>
      <c r="J199" s="260"/>
      <c r="K199" s="261"/>
    </row>
    <row r="200" spans="2:11" customFormat="1" ht="21">
      <c r="B200" s="262"/>
      <c r="C200" s="335" t="s">
        <v>2305</v>
      </c>
      <c r="D200" s="335"/>
      <c r="E200" s="335"/>
      <c r="F200" s="335"/>
      <c r="G200" s="335"/>
      <c r="H200" s="335"/>
      <c r="I200" s="335"/>
      <c r="J200" s="335"/>
      <c r="K200" s="263"/>
    </row>
    <row r="201" spans="2:11" customFormat="1" ht="25.5" customHeight="1">
      <c r="B201" s="262"/>
      <c r="C201" s="257" t="s">
        <v>2306</v>
      </c>
      <c r="D201" s="257"/>
      <c r="E201" s="257"/>
      <c r="F201" s="257" t="s">
        <v>2307</v>
      </c>
      <c r="G201" s="258"/>
      <c r="H201" s="336" t="s">
        <v>2308</v>
      </c>
      <c r="I201" s="336"/>
      <c r="J201" s="336"/>
      <c r="K201" s="263"/>
    </row>
    <row r="202" spans="2:11" customFormat="1" ht="5.25" customHeight="1">
      <c r="B202" s="229"/>
      <c r="C202" s="224"/>
      <c r="D202" s="224"/>
      <c r="E202" s="224"/>
      <c r="F202" s="224"/>
      <c r="G202" s="239"/>
      <c r="H202" s="224"/>
      <c r="I202" s="224"/>
      <c r="J202" s="224"/>
      <c r="K202" s="241"/>
    </row>
    <row r="203" spans="2:11" customFormat="1" ht="15" customHeight="1">
      <c r="B203" s="229"/>
      <c r="C203" s="215" t="s">
        <v>2298</v>
      </c>
      <c r="D203" s="215"/>
      <c r="E203" s="215"/>
      <c r="F203" s="227" t="s">
        <v>44</v>
      </c>
      <c r="G203" s="215"/>
      <c r="H203" s="334" t="s">
        <v>2309</v>
      </c>
      <c r="I203" s="334"/>
      <c r="J203" s="334"/>
      <c r="K203" s="241"/>
    </row>
    <row r="204" spans="2:11" customFormat="1" ht="15" customHeight="1">
      <c r="B204" s="229"/>
      <c r="C204" s="215"/>
      <c r="D204" s="215"/>
      <c r="E204" s="215"/>
      <c r="F204" s="227" t="s">
        <v>45</v>
      </c>
      <c r="G204" s="215"/>
      <c r="H204" s="334" t="s">
        <v>2310</v>
      </c>
      <c r="I204" s="334"/>
      <c r="J204" s="334"/>
      <c r="K204" s="241"/>
    </row>
    <row r="205" spans="2:11" customFormat="1" ht="15" customHeight="1">
      <c r="B205" s="229"/>
      <c r="C205" s="215"/>
      <c r="D205" s="215"/>
      <c r="E205" s="215"/>
      <c r="F205" s="227" t="s">
        <v>48</v>
      </c>
      <c r="G205" s="215"/>
      <c r="H205" s="334" t="s">
        <v>2311</v>
      </c>
      <c r="I205" s="334"/>
      <c r="J205" s="334"/>
      <c r="K205" s="241"/>
    </row>
    <row r="206" spans="2:11" customFormat="1" ht="15" customHeight="1">
      <c r="B206" s="229"/>
      <c r="C206" s="215"/>
      <c r="D206" s="215"/>
      <c r="E206" s="215"/>
      <c r="F206" s="227" t="s">
        <v>46</v>
      </c>
      <c r="G206" s="215"/>
      <c r="H206" s="334" t="s">
        <v>2312</v>
      </c>
      <c r="I206" s="334"/>
      <c r="J206" s="334"/>
      <c r="K206" s="241"/>
    </row>
    <row r="207" spans="2:11" customFormat="1" ht="15" customHeight="1">
      <c r="B207" s="229"/>
      <c r="C207" s="215"/>
      <c r="D207" s="215"/>
      <c r="E207" s="215"/>
      <c r="F207" s="227" t="s">
        <v>47</v>
      </c>
      <c r="G207" s="215"/>
      <c r="H207" s="334" t="s">
        <v>2313</v>
      </c>
      <c r="I207" s="334"/>
      <c r="J207" s="334"/>
      <c r="K207" s="241"/>
    </row>
    <row r="208" spans="2:11" customFormat="1" ht="15" customHeight="1">
      <c r="B208" s="229"/>
      <c r="C208" s="215"/>
      <c r="D208" s="215"/>
      <c r="E208" s="215"/>
      <c r="F208" s="227"/>
      <c r="G208" s="215"/>
      <c r="H208" s="215"/>
      <c r="I208" s="215"/>
      <c r="J208" s="215"/>
      <c r="K208" s="241"/>
    </row>
    <row r="209" spans="2:11" customFormat="1" ht="15" customHeight="1">
      <c r="B209" s="229"/>
      <c r="C209" s="215" t="s">
        <v>2252</v>
      </c>
      <c r="D209" s="215"/>
      <c r="E209" s="215"/>
      <c r="F209" s="227" t="s">
        <v>79</v>
      </c>
      <c r="G209" s="215"/>
      <c r="H209" s="334" t="s">
        <v>2314</v>
      </c>
      <c r="I209" s="334"/>
      <c r="J209" s="334"/>
      <c r="K209" s="241"/>
    </row>
    <row r="210" spans="2:11" customFormat="1" ht="15" customHeight="1">
      <c r="B210" s="229"/>
      <c r="C210" s="215"/>
      <c r="D210" s="215"/>
      <c r="E210" s="215"/>
      <c r="F210" s="227" t="s">
        <v>2149</v>
      </c>
      <c r="G210" s="215"/>
      <c r="H210" s="334" t="s">
        <v>2150</v>
      </c>
      <c r="I210" s="334"/>
      <c r="J210" s="334"/>
      <c r="K210" s="241"/>
    </row>
    <row r="211" spans="2:11" customFormat="1" ht="15" customHeight="1">
      <c r="B211" s="229"/>
      <c r="C211" s="215"/>
      <c r="D211" s="215"/>
      <c r="E211" s="215"/>
      <c r="F211" s="227" t="s">
        <v>2147</v>
      </c>
      <c r="G211" s="215"/>
      <c r="H211" s="334" t="s">
        <v>2315</v>
      </c>
      <c r="I211" s="334"/>
      <c r="J211" s="334"/>
      <c r="K211" s="241"/>
    </row>
    <row r="212" spans="2:11" customFormat="1" ht="15" customHeight="1">
      <c r="B212" s="284"/>
      <c r="C212" s="215"/>
      <c r="D212" s="215"/>
      <c r="E212" s="215"/>
      <c r="F212" s="227" t="s">
        <v>2151</v>
      </c>
      <c r="G212" s="254"/>
      <c r="H212" s="333" t="s">
        <v>2152</v>
      </c>
      <c r="I212" s="333"/>
      <c r="J212" s="333"/>
      <c r="K212" s="285"/>
    </row>
    <row r="213" spans="2:11" customFormat="1" ht="15" customHeight="1">
      <c r="B213" s="284"/>
      <c r="C213" s="215"/>
      <c r="D213" s="215"/>
      <c r="E213" s="215"/>
      <c r="F213" s="227" t="s">
        <v>2153</v>
      </c>
      <c r="G213" s="254"/>
      <c r="H213" s="333" t="s">
        <v>2316</v>
      </c>
      <c r="I213" s="333"/>
      <c r="J213" s="333"/>
      <c r="K213" s="285"/>
    </row>
    <row r="214" spans="2:11" customFormat="1" ht="15" customHeight="1">
      <c r="B214" s="284"/>
      <c r="C214" s="215"/>
      <c r="D214" s="215"/>
      <c r="E214" s="215"/>
      <c r="F214" s="227"/>
      <c r="G214" s="254"/>
      <c r="H214" s="245"/>
      <c r="I214" s="245"/>
      <c r="J214" s="245"/>
      <c r="K214" s="285"/>
    </row>
    <row r="215" spans="2:11" customFormat="1" ht="15" customHeight="1">
      <c r="B215" s="284"/>
      <c r="C215" s="215" t="s">
        <v>2276</v>
      </c>
      <c r="D215" s="215"/>
      <c r="E215" s="215"/>
      <c r="F215" s="227">
        <v>1</v>
      </c>
      <c r="G215" s="254"/>
      <c r="H215" s="333" t="s">
        <v>2317</v>
      </c>
      <c r="I215" s="333"/>
      <c r="J215" s="333"/>
      <c r="K215" s="285"/>
    </row>
    <row r="216" spans="2:11" customFormat="1" ht="15" customHeight="1">
      <c r="B216" s="284"/>
      <c r="C216" s="215"/>
      <c r="D216" s="215"/>
      <c r="E216" s="215"/>
      <c r="F216" s="227">
        <v>2</v>
      </c>
      <c r="G216" s="254"/>
      <c r="H216" s="333" t="s">
        <v>2318</v>
      </c>
      <c r="I216" s="333"/>
      <c r="J216" s="333"/>
      <c r="K216" s="285"/>
    </row>
    <row r="217" spans="2:11" customFormat="1" ht="15" customHeight="1">
      <c r="B217" s="284"/>
      <c r="C217" s="215"/>
      <c r="D217" s="215"/>
      <c r="E217" s="215"/>
      <c r="F217" s="227">
        <v>3</v>
      </c>
      <c r="G217" s="254"/>
      <c r="H217" s="333" t="s">
        <v>2319</v>
      </c>
      <c r="I217" s="333"/>
      <c r="J217" s="333"/>
      <c r="K217" s="285"/>
    </row>
    <row r="218" spans="2:11" customFormat="1" ht="15" customHeight="1">
      <c r="B218" s="284"/>
      <c r="C218" s="215"/>
      <c r="D218" s="215"/>
      <c r="E218" s="215"/>
      <c r="F218" s="227">
        <v>4</v>
      </c>
      <c r="G218" s="254"/>
      <c r="H218" s="333" t="s">
        <v>2320</v>
      </c>
      <c r="I218" s="333"/>
      <c r="J218" s="333"/>
      <c r="K218" s="285"/>
    </row>
    <row r="219" spans="2:11" customFormat="1" ht="12.75" customHeight="1">
      <c r="B219" s="286"/>
      <c r="C219" s="287"/>
      <c r="D219" s="287"/>
      <c r="E219" s="287"/>
      <c r="F219" s="287"/>
      <c r="G219" s="287"/>
      <c r="H219" s="287"/>
      <c r="I219" s="287"/>
      <c r="J219" s="287"/>
      <c r="K219" s="288"/>
    </row>
  </sheetData>
  <sheetProtection formatCells="0" formatColumns="0" formatRows="0" insertColumns="0" insertRows="0" insertHyperlinks="0" deleteColumns="0" deleteRows="0" sort="0" autoFilter="0" pivotTables="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0:J210"/>
    <mergeCell ref="H217:J217"/>
    <mergeCell ref="H218:J218"/>
    <mergeCell ref="H216:J216"/>
    <mergeCell ref="H213:J213"/>
    <mergeCell ref="H212:J212"/>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72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41"/>
      <c r="M2" s="341"/>
      <c r="N2" s="341"/>
      <c r="O2" s="341"/>
      <c r="P2" s="341"/>
      <c r="Q2" s="341"/>
      <c r="R2" s="341"/>
      <c r="S2" s="341"/>
      <c r="T2" s="341"/>
      <c r="U2" s="341"/>
      <c r="V2" s="341"/>
      <c r="AT2" s="18" t="s">
        <v>86</v>
      </c>
      <c r="AZ2" s="91" t="s">
        <v>105</v>
      </c>
      <c r="BA2" s="91" t="s">
        <v>106</v>
      </c>
      <c r="BB2" s="91" t="s">
        <v>107</v>
      </c>
      <c r="BC2" s="91" t="s">
        <v>108</v>
      </c>
      <c r="BD2" s="91" t="s">
        <v>82</v>
      </c>
    </row>
    <row r="3" spans="2:56" ht="6.95" customHeight="1">
      <c r="B3" s="19"/>
      <c r="C3" s="20"/>
      <c r="D3" s="20"/>
      <c r="E3" s="20"/>
      <c r="F3" s="20"/>
      <c r="G3" s="20"/>
      <c r="H3" s="20"/>
      <c r="I3" s="20"/>
      <c r="J3" s="20"/>
      <c r="K3" s="20"/>
      <c r="L3" s="21"/>
      <c r="AT3" s="18" t="s">
        <v>82</v>
      </c>
      <c r="AZ3" s="91" t="s">
        <v>109</v>
      </c>
      <c r="BA3" s="91" t="s">
        <v>110</v>
      </c>
      <c r="BB3" s="91" t="s">
        <v>111</v>
      </c>
      <c r="BC3" s="91" t="s">
        <v>112</v>
      </c>
      <c r="BD3" s="91" t="s">
        <v>82</v>
      </c>
    </row>
    <row r="4" spans="2:56" ht="24.95" customHeight="1">
      <c r="B4" s="21"/>
      <c r="D4" s="22" t="s">
        <v>113</v>
      </c>
      <c r="L4" s="21"/>
      <c r="M4" s="92" t="s">
        <v>10</v>
      </c>
      <c r="AT4" s="18" t="s">
        <v>4</v>
      </c>
      <c r="AZ4" s="91" t="s">
        <v>114</v>
      </c>
      <c r="BA4" s="91" t="s">
        <v>115</v>
      </c>
      <c r="BB4" s="91" t="s">
        <v>111</v>
      </c>
      <c r="BC4" s="91" t="s">
        <v>116</v>
      </c>
      <c r="BD4" s="91" t="s">
        <v>82</v>
      </c>
    </row>
    <row r="5" spans="2:56" ht="6.95" customHeight="1">
      <c r="B5" s="21"/>
      <c r="L5" s="21"/>
      <c r="AZ5" s="91" t="s">
        <v>117</v>
      </c>
      <c r="BA5" s="91" t="s">
        <v>118</v>
      </c>
      <c r="BB5" s="91" t="s">
        <v>107</v>
      </c>
      <c r="BC5" s="91" t="s">
        <v>119</v>
      </c>
      <c r="BD5" s="91" t="s">
        <v>82</v>
      </c>
    </row>
    <row r="6" spans="2:56" ht="12" customHeight="1">
      <c r="B6" s="21"/>
      <c r="D6" s="28" t="s">
        <v>16</v>
      </c>
      <c r="L6" s="21"/>
    </row>
    <row r="7" spans="2:56" ht="16.5" customHeight="1">
      <c r="B7" s="21"/>
      <c r="E7" s="330" t="str">
        <f>'Rekapitulace stavby'!K6</f>
        <v>Sklad soli Třemošnice</v>
      </c>
      <c r="F7" s="331"/>
      <c r="G7" s="331"/>
      <c r="H7" s="331"/>
      <c r="L7" s="21"/>
    </row>
    <row r="8" spans="2:56" ht="12" customHeight="1">
      <c r="B8" s="21"/>
      <c r="D8" s="28" t="s">
        <v>120</v>
      </c>
      <c r="L8" s="21"/>
    </row>
    <row r="9" spans="2:56" s="1" customFormat="1" ht="16.5" customHeight="1">
      <c r="B9" s="33"/>
      <c r="E9" s="330" t="s">
        <v>121</v>
      </c>
      <c r="F9" s="329"/>
      <c r="G9" s="329"/>
      <c r="H9" s="329"/>
      <c r="L9" s="33"/>
    </row>
    <row r="10" spans="2:56" s="1" customFormat="1" ht="12" customHeight="1">
      <c r="B10" s="33"/>
      <c r="D10" s="28" t="s">
        <v>122</v>
      </c>
      <c r="L10" s="33"/>
    </row>
    <row r="11" spans="2:56" s="1" customFormat="1" ht="16.5" customHeight="1">
      <c r="B11" s="33"/>
      <c r="E11" s="320" t="s">
        <v>123</v>
      </c>
      <c r="F11" s="329"/>
      <c r="G11" s="329"/>
      <c r="H11" s="329"/>
      <c r="L11" s="33"/>
    </row>
    <row r="12" spans="2:56" s="1" customFormat="1">
      <c r="B12" s="33"/>
      <c r="L12" s="33"/>
    </row>
    <row r="13" spans="2:56" s="1" customFormat="1" ht="12" customHeight="1">
      <c r="B13" s="33"/>
      <c r="D13" s="28" t="s">
        <v>18</v>
      </c>
      <c r="F13" s="26" t="s">
        <v>19</v>
      </c>
      <c r="I13" s="28" t="s">
        <v>20</v>
      </c>
      <c r="J13" s="26" t="s">
        <v>19</v>
      </c>
      <c r="L13" s="33"/>
    </row>
    <row r="14" spans="2:56" s="1" customFormat="1" ht="12" customHeight="1">
      <c r="B14" s="33"/>
      <c r="D14" s="28" t="s">
        <v>21</v>
      </c>
      <c r="F14" s="26" t="s">
        <v>22</v>
      </c>
      <c r="I14" s="28" t="s">
        <v>23</v>
      </c>
      <c r="J14" s="50" t="str">
        <f>'Rekapitulace stavby'!AN8</f>
        <v>16. 1. 2025</v>
      </c>
      <c r="L14" s="33"/>
    </row>
    <row r="15" spans="2:56" s="1" customFormat="1" ht="10.9" customHeight="1">
      <c r="B15" s="33"/>
      <c r="L15" s="33"/>
    </row>
    <row r="16" spans="2:5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2"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32</v>
      </c>
      <c r="L22" s="33"/>
    </row>
    <row r="23" spans="2:12" s="1" customFormat="1" ht="18" customHeight="1">
      <c r="B23" s="33"/>
      <c r="E23" s="26" t="s">
        <v>33</v>
      </c>
      <c r="I23" s="28" t="s">
        <v>28</v>
      </c>
      <c r="J23" s="26" t="s">
        <v>19</v>
      </c>
      <c r="L23" s="33"/>
    </row>
    <row r="24" spans="2:12" s="1" customFormat="1" ht="6.95" customHeight="1">
      <c r="B24" s="33"/>
      <c r="L24" s="33"/>
    </row>
    <row r="25" spans="2:12" s="1" customFormat="1" ht="12" customHeight="1">
      <c r="B25" s="33"/>
      <c r="D25" s="28" t="s">
        <v>35</v>
      </c>
      <c r="I25" s="28" t="s">
        <v>26</v>
      </c>
      <c r="J25" s="26" t="s">
        <v>19</v>
      </c>
      <c r="L25" s="33"/>
    </row>
    <row r="26" spans="2:12" s="1" customFormat="1" ht="18" customHeight="1">
      <c r="B26" s="33"/>
      <c r="E26" s="26" t="s">
        <v>36</v>
      </c>
      <c r="I26" s="28" t="s">
        <v>28</v>
      </c>
      <c r="J26" s="26" t="s">
        <v>19</v>
      </c>
      <c r="L26" s="33"/>
    </row>
    <row r="27" spans="2:12" s="1" customFormat="1" ht="6.95" customHeight="1">
      <c r="B27" s="33"/>
      <c r="L27" s="33"/>
    </row>
    <row r="28" spans="2:12" s="1" customFormat="1" ht="12" customHeight="1">
      <c r="B28" s="33"/>
      <c r="D28" s="28" t="s">
        <v>37</v>
      </c>
      <c r="L28" s="33"/>
    </row>
    <row r="29" spans="2:12" s="7" customFormat="1" ht="16.5" customHeight="1">
      <c r="B29" s="93"/>
      <c r="E29" s="303" t="s">
        <v>19</v>
      </c>
      <c r="F29" s="303"/>
      <c r="G29" s="303"/>
      <c r="H29" s="303"/>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39</v>
      </c>
      <c r="J32" s="64">
        <f>ROUND(J105, 2)</f>
        <v>0</v>
      </c>
      <c r="L32" s="33"/>
    </row>
    <row r="33" spans="2:12" s="1" customFormat="1" ht="6.95" customHeight="1">
      <c r="B33" s="33"/>
      <c r="D33" s="51"/>
      <c r="E33" s="51"/>
      <c r="F33" s="51"/>
      <c r="G33" s="51"/>
      <c r="H33" s="51"/>
      <c r="I33" s="51"/>
      <c r="J33" s="51"/>
      <c r="K33" s="51"/>
      <c r="L33" s="33"/>
    </row>
    <row r="34" spans="2:12" s="1" customFormat="1" ht="14.45" customHeight="1">
      <c r="B34" s="33"/>
      <c r="F34" s="36" t="s">
        <v>41</v>
      </c>
      <c r="I34" s="36" t="s">
        <v>40</v>
      </c>
      <c r="J34" s="36" t="s">
        <v>42</v>
      </c>
      <c r="L34" s="33"/>
    </row>
    <row r="35" spans="2:12" s="1" customFormat="1" ht="14.45" customHeight="1">
      <c r="B35" s="33"/>
      <c r="D35" s="53" t="s">
        <v>43</v>
      </c>
      <c r="E35" s="28" t="s">
        <v>44</v>
      </c>
      <c r="F35" s="84">
        <f>ROUND((SUM(BE105:BE727)),  2)</f>
        <v>0</v>
      </c>
      <c r="I35" s="95">
        <v>0.21</v>
      </c>
      <c r="J35" s="84">
        <f>ROUND(((SUM(BE105:BE727))*I35),  2)</f>
        <v>0</v>
      </c>
      <c r="L35" s="33"/>
    </row>
    <row r="36" spans="2:12" s="1" customFormat="1" ht="14.45" customHeight="1">
      <c r="B36" s="33"/>
      <c r="E36" s="28" t="s">
        <v>45</v>
      </c>
      <c r="F36" s="84">
        <f>ROUND((SUM(BF105:BF727)),  2)</f>
        <v>0</v>
      </c>
      <c r="I36" s="95">
        <v>0.12</v>
      </c>
      <c r="J36" s="84">
        <f>ROUND(((SUM(BF105:BF727))*I36),  2)</f>
        <v>0</v>
      </c>
      <c r="L36" s="33"/>
    </row>
    <row r="37" spans="2:12" s="1" customFormat="1" ht="14.45" hidden="1" customHeight="1">
      <c r="B37" s="33"/>
      <c r="E37" s="28" t="s">
        <v>46</v>
      </c>
      <c r="F37" s="84">
        <f>ROUND((SUM(BG105:BG727)),  2)</f>
        <v>0</v>
      </c>
      <c r="I37" s="95">
        <v>0.21</v>
      </c>
      <c r="J37" s="84">
        <f>0</f>
        <v>0</v>
      </c>
      <c r="L37" s="33"/>
    </row>
    <row r="38" spans="2:12" s="1" customFormat="1" ht="14.45" hidden="1" customHeight="1">
      <c r="B38" s="33"/>
      <c r="E38" s="28" t="s">
        <v>47</v>
      </c>
      <c r="F38" s="84">
        <f>ROUND((SUM(BH105:BH727)),  2)</f>
        <v>0</v>
      </c>
      <c r="I38" s="95">
        <v>0.12</v>
      </c>
      <c r="J38" s="84">
        <f>0</f>
        <v>0</v>
      </c>
      <c r="L38" s="33"/>
    </row>
    <row r="39" spans="2:12" s="1" customFormat="1" ht="14.45" hidden="1" customHeight="1">
      <c r="B39" s="33"/>
      <c r="E39" s="28" t="s">
        <v>48</v>
      </c>
      <c r="F39" s="84">
        <f>ROUND((SUM(BI105:BI727)),  2)</f>
        <v>0</v>
      </c>
      <c r="I39" s="95">
        <v>0</v>
      </c>
      <c r="J39" s="84">
        <f>0</f>
        <v>0</v>
      </c>
      <c r="L39" s="33"/>
    </row>
    <row r="40" spans="2:12" s="1" customFormat="1" ht="6.95" customHeight="1">
      <c r="B40" s="33"/>
      <c r="L40" s="33"/>
    </row>
    <row r="41" spans="2:12" s="1" customFormat="1" ht="25.35" customHeight="1">
      <c r="B41" s="33"/>
      <c r="C41" s="96"/>
      <c r="D41" s="97" t="s">
        <v>49</v>
      </c>
      <c r="E41" s="55"/>
      <c r="F41" s="55"/>
      <c r="G41" s="98" t="s">
        <v>50</v>
      </c>
      <c r="H41" s="99" t="s">
        <v>51</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124</v>
      </c>
      <c r="L47" s="33"/>
    </row>
    <row r="48" spans="2:12" s="1" customFormat="1" ht="6.95" customHeight="1">
      <c r="B48" s="33"/>
      <c r="L48" s="33"/>
    </row>
    <row r="49" spans="2:47" s="1" customFormat="1" ht="12" customHeight="1">
      <c r="B49" s="33"/>
      <c r="C49" s="28" t="s">
        <v>16</v>
      </c>
      <c r="L49" s="33"/>
    </row>
    <row r="50" spans="2:47" s="1" customFormat="1" ht="16.5" customHeight="1">
      <c r="B50" s="33"/>
      <c r="E50" s="330" t="str">
        <f>E7</f>
        <v>Sklad soli Třemošnice</v>
      </c>
      <c r="F50" s="331"/>
      <c r="G50" s="331"/>
      <c r="H50" s="331"/>
      <c r="L50" s="33"/>
    </row>
    <row r="51" spans="2:47" ht="12" customHeight="1">
      <c r="B51" s="21"/>
      <c r="C51" s="28" t="s">
        <v>120</v>
      </c>
      <c r="L51" s="21"/>
    </row>
    <row r="52" spans="2:47" s="1" customFormat="1" ht="16.5" customHeight="1">
      <c r="B52" s="33"/>
      <c r="E52" s="330" t="s">
        <v>121</v>
      </c>
      <c r="F52" s="329"/>
      <c r="G52" s="329"/>
      <c r="H52" s="329"/>
      <c r="L52" s="33"/>
    </row>
    <row r="53" spans="2:47" s="1" customFormat="1" ht="12" customHeight="1">
      <c r="B53" s="33"/>
      <c r="C53" s="28" t="s">
        <v>122</v>
      </c>
      <c r="L53" s="33"/>
    </row>
    <row r="54" spans="2:47" s="1" customFormat="1" ht="16.5" customHeight="1">
      <c r="B54" s="33"/>
      <c r="E54" s="320" t="str">
        <f>E11</f>
        <v>1 - Architektonicko-stavební a konstrukční část</v>
      </c>
      <c r="F54" s="329"/>
      <c r="G54" s="329"/>
      <c r="H54" s="329"/>
      <c r="L54" s="33"/>
    </row>
    <row r="55" spans="2:47" s="1" customFormat="1" ht="6.95" customHeight="1">
      <c r="B55" s="33"/>
      <c r="L55" s="33"/>
    </row>
    <row r="56" spans="2:47" s="1" customFormat="1" ht="12" customHeight="1">
      <c r="B56" s="33"/>
      <c r="C56" s="28" t="s">
        <v>21</v>
      </c>
      <c r="F56" s="26" t="str">
        <f>F14</f>
        <v xml:space="preserve"> </v>
      </c>
      <c r="I56" s="28" t="s">
        <v>23</v>
      </c>
      <c r="J56" s="50" t="str">
        <f>IF(J14="","",J14)</f>
        <v>16. 1. 2025</v>
      </c>
      <c r="L56" s="33"/>
    </row>
    <row r="57" spans="2:47" s="1" customFormat="1" ht="6.95" customHeight="1">
      <c r="B57" s="33"/>
      <c r="L57" s="33"/>
    </row>
    <row r="58" spans="2:47" s="1" customFormat="1" ht="15.2" customHeight="1">
      <c r="B58" s="33"/>
      <c r="C58" s="28" t="s">
        <v>25</v>
      </c>
      <c r="F58" s="26" t="str">
        <f>E17</f>
        <v>SÚS Pardubického kraje</v>
      </c>
      <c r="I58" s="28" t="s">
        <v>31</v>
      </c>
      <c r="J58" s="31" t="str">
        <f>E23</f>
        <v>APOLO CZ s.r.o.</v>
      </c>
      <c r="L58" s="33"/>
    </row>
    <row r="59" spans="2:47" s="1" customFormat="1" ht="15.2" customHeight="1">
      <c r="B59" s="33"/>
      <c r="C59" s="28" t="s">
        <v>29</v>
      </c>
      <c r="F59" s="26" t="str">
        <f>IF(E20="","",E20)</f>
        <v>Vyplň údaj</v>
      </c>
      <c r="I59" s="28" t="s">
        <v>35</v>
      </c>
      <c r="J59" s="31" t="str">
        <f>E26</f>
        <v>Ing.Jiří Pitra</v>
      </c>
      <c r="L59" s="33"/>
    </row>
    <row r="60" spans="2:47" s="1" customFormat="1" ht="10.35" customHeight="1">
      <c r="B60" s="33"/>
      <c r="L60" s="33"/>
    </row>
    <row r="61" spans="2:47" s="1" customFormat="1" ht="29.25" customHeight="1">
      <c r="B61" s="33"/>
      <c r="C61" s="102" t="s">
        <v>125</v>
      </c>
      <c r="D61" s="96"/>
      <c r="E61" s="96"/>
      <c r="F61" s="96"/>
      <c r="G61" s="96"/>
      <c r="H61" s="96"/>
      <c r="I61" s="96"/>
      <c r="J61" s="103" t="s">
        <v>126</v>
      </c>
      <c r="K61" s="96"/>
      <c r="L61" s="33"/>
    </row>
    <row r="62" spans="2:47" s="1" customFormat="1" ht="10.35" customHeight="1">
      <c r="B62" s="33"/>
      <c r="L62" s="33"/>
    </row>
    <row r="63" spans="2:47" s="1" customFormat="1" ht="22.9" customHeight="1">
      <c r="B63" s="33"/>
      <c r="C63" s="104" t="s">
        <v>71</v>
      </c>
      <c r="J63" s="64">
        <f>J105</f>
        <v>0</v>
      </c>
      <c r="L63" s="33"/>
      <c r="AU63" s="18" t="s">
        <v>127</v>
      </c>
    </row>
    <row r="64" spans="2:47" s="8" customFormat="1" ht="24.95" customHeight="1">
      <c r="B64" s="105"/>
      <c r="D64" s="106" t="s">
        <v>128</v>
      </c>
      <c r="E64" s="107"/>
      <c r="F64" s="107"/>
      <c r="G64" s="107"/>
      <c r="H64" s="107"/>
      <c r="I64" s="107"/>
      <c r="J64" s="108">
        <f>J106</f>
        <v>0</v>
      </c>
      <c r="L64" s="105"/>
    </row>
    <row r="65" spans="2:12" s="9" customFormat="1" ht="19.899999999999999" customHeight="1">
      <c r="B65" s="109"/>
      <c r="D65" s="110" t="s">
        <v>129</v>
      </c>
      <c r="E65" s="111"/>
      <c r="F65" s="111"/>
      <c r="G65" s="111"/>
      <c r="H65" s="111"/>
      <c r="I65" s="111"/>
      <c r="J65" s="112">
        <f>J107</f>
        <v>0</v>
      </c>
      <c r="L65" s="109"/>
    </row>
    <row r="66" spans="2:12" s="9" customFormat="1" ht="19.899999999999999" customHeight="1">
      <c r="B66" s="109"/>
      <c r="D66" s="110" t="s">
        <v>130</v>
      </c>
      <c r="E66" s="111"/>
      <c r="F66" s="111"/>
      <c r="G66" s="111"/>
      <c r="H66" s="111"/>
      <c r="I66" s="111"/>
      <c r="J66" s="112">
        <f>J125</f>
        <v>0</v>
      </c>
      <c r="L66" s="109"/>
    </row>
    <row r="67" spans="2:12" s="9" customFormat="1" ht="19.899999999999999" customHeight="1">
      <c r="B67" s="109"/>
      <c r="D67" s="110" t="s">
        <v>131</v>
      </c>
      <c r="E67" s="111"/>
      <c r="F67" s="111"/>
      <c r="G67" s="111"/>
      <c r="H67" s="111"/>
      <c r="I67" s="111"/>
      <c r="J67" s="112">
        <f>J199</f>
        <v>0</v>
      </c>
      <c r="L67" s="109"/>
    </row>
    <row r="68" spans="2:12" s="9" customFormat="1" ht="19.899999999999999" customHeight="1">
      <c r="B68" s="109"/>
      <c r="D68" s="110" t="s">
        <v>132</v>
      </c>
      <c r="E68" s="111"/>
      <c r="F68" s="111"/>
      <c r="G68" s="111"/>
      <c r="H68" s="111"/>
      <c r="I68" s="111"/>
      <c r="J68" s="112">
        <f>J274</f>
        <v>0</v>
      </c>
      <c r="L68" s="109"/>
    </row>
    <row r="69" spans="2:12" s="9" customFormat="1" ht="19.899999999999999" customHeight="1">
      <c r="B69" s="109"/>
      <c r="D69" s="110" t="s">
        <v>133</v>
      </c>
      <c r="E69" s="111"/>
      <c r="F69" s="111"/>
      <c r="G69" s="111"/>
      <c r="H69" s="111"/>
      <c r="I69" s="111"/>
      <c r="J69" s="112">
        <f>J278</f>
        <v>0</v>
      </c>
      <c r="L69" s="109"/>
    </row>
    <row r="70" spans="2:12" s="9" customFormat="1" ht="19.899999999999999" customHeight="1">
      <c r="B70" s="109"/>
      <c r="D70" s="110" t="s">
        <v>134</v>
      </c>
      <c r="E70" s="111"/>
      <c r="F70" s="111"/>
      <c r="G70" s="111"/>
      <c r="H70" s="111"/>
      <c r="I70" s="111"/>
      <c r="J70" s="112">
        <f>J355</f>
        <v>0</v>
      </c>
      <c r="L70" s="109"/>
    </row>
    <row r="71" spans="2:12" s="9" customFormat="1" ht="19.899999999999999" customHeight="1">
      <c r="B71" s="109"/>
      <c r="D71" s="110" t="s">
        <v>135</v>
      </c>
      <c r="E71" s="111"/>
      <c r="F71" s="111"/>
      <c r="G71" s="111"/>
      <c r="H71" s="111"/>
      <c r="I71" s="111"/>
      <c r="J71" s="112">
        <f>J401</f>
        <v>0</v>
      </c>
      <c r="L71" s="109"/>
    </row>
    <row r="72" spans="2:12" s="9" customFormat="1" ht="19.899999999999999" customHeight="1">
      <c r="B72" s="109"/>
      <c r="D72" s="110" t="s">
        <v>136</v>
      </c>
      <c r="E72" s="111"/>
      <c r="F72" s="111"/>
      <c r="G72" s="111"/>
      <c r="H72" s="111"/>
      <c r="I72" s="111"/>
      <c r="J72" s="112">
        <f>J438</f>
        <v>0</v>
      </c>
      <c r="L72" s="109"/>
    </row>
    <row r="73" spans="2:12" s="9" customFormat="1" ht="19.899999999999999" customHeight="1">
      <c r="B73" s="109"/>
      <c r="D73" s="110" t="s">
        <v>137</v>
      </c>
      <c r="E73" s="111"/>
      <c r="F73" s="111"/>
      <c r="G73" s="111"/>
      <c r="H73" s="111"/>
      <c r="I73" s="111"/>
      <c r="J73" s="112">
        <f>J469</f>
        <v>0</v>
      </c>
      <c r="L73" s="109"/>
    </row>
    <row r="74" spans="2:12" s="9" customFormat="1" ht="19.899999999999999" customHeight="1">
      <c r="B74" s="109"/>
      <c r="D74" s="110" t="s">
        <v>138</v>
      </c>
      <c r="E74" s="111"/>
      <c r="F74" s="111"/>
      <c r="G74" s="111"/>
      <c r="H74" s="111"/>
      <c r="I74" s="111"/>
      <c r="J74" s="112">
        <f>J508</f>
        <v>0</v>
      </c>
      <c r="L74" s="109"/>
    </row>
    <row r="75" spans="2:12" s="9" customFormat="1" ht="19.899999999999999" customHeight="1">
      <c r="B75" s="109"/>
      <c r="D75" s="110" t="s">
        <v>139</v>
      </c>
      <c r="E75" s="111"/>
      <c r="F75" s="111"/>
      <c r="G75" s="111"/>
      <c r="H75" s="111"/>
      <c r="I75" s="111"/>
      <c r="J75" s="112">
        <f>J519</f>
        <v>0</v>
      </c>
      <c r="L75" s="109"/>
    </row>
    <row r="76" spans="2:12" s="9" customFormat="1" ht="19.899999999999999" customHeight="1">
      <c r="B76" s="109"/>
      <c r="D76" s="110" t="s">
        <v>140</v>
      </c>
      <c r="E76" s="111"/>
      <c r="F76" s="111"/>
      <c r="G76" s="111"/>
      <c r="H76" s="111"/>
      <c r="I76" s="111"/>
      <c r="J76" s="112">
        <f>J528</f>
        <v>0</v>
      </c>
      <c r="L76" s="109"/>
    </row>
    <row r="77" spans="2:12" s="8" customFormat="1" ht="24.95" customHeight="1">
      <c r="B77" s="105"/>
      <c r="D77" s="106" t="s">
        <v>141</v>
      </c>
      <c r="E77" s="107"/>
      <c r="F77" s="107"/>
      <c r="G77" s="107"/>
      <c r="H77" s="107"/>
      <c r="I77" s="107"/>
      <c r="J77" s="108">
        <f>J531</f>
        <v>0</v>
      </c>
      <c r="L77" s="105"/>
    </row>
    <row r="78" spans="2:12" s="9" customFormat="1" ht="19.899999999999999" customHeight="1">
      <c r="B78" s="109"/>
      <c r="D78" s="110" t="s">
        <v>142</v>
      </c>
      <c r="E78" s="111"/>
      <c r="F78" s="111"/>
      <c r="G78" s="111"/>
      <c r="H78" s="111"/>
      <c r="I78" s="111"/>
      <c r="J78" s="112">
        <f>J532</f>
        <v>0</v>
      </c>
      <c r="L78" s="109"/>
    </row>
    <row r="79" spans="2:12" s="9" customFormat="1" ht="19.899999999999999" customHeight="1">
      <c r="B79" s="109"/>
      <c r="D79" s="110" t="s">
        <v>143</v>
      </c>
      <c r="E79" s="111"/>
      <c r="F79" s="111"/>
      <c r="G79" s="111"/>
      <c r="H79" s="111"/>
      <c r="I79" s="111"/>
      <c r="J79" s="112">
        <f>J626</f>
        <v>0</v>
      </c>
      <c r="L79" s="109"/>
    </row>
    <row r="80" spans="2:12" s="9" customFormat="1" ht="19.899999999999999" customHeight="1">
      <c r="B80" s="109"/>
      <c r="D80" s="110" t="s">
        <v>144</v>
      </c>
      <c r="E80" s="111"/>
      <c r="F80" s="111"/>
      <c r="G80" s="111"/>
      <c r="H80" s="111"/>
      <c r="I80" s="111"/>
      <c r="J80" s="112">
        <f>J677</f>
        <v>0</v>
      </c>
      <c r="L80" s="109"/>
    </row>
    <row r="81" spans="2:12" s="9" customFormat="1" ht="19.899999999999999" customHeight="1">
      <c r="B81" s="109"/>
      <c r="D81" s="110" t="s">
        <v>145</v>
      </c>
      <c r="E81" s="111"/>
      <c r="F81" s="111"/>
      <c r="G81" s="111"/>
      <c r="H81" s="111"/>
      <c r="I81" s="111"/>
      <c r="J81" s="112">
        <f>J682</f>
        <v>0</v>
      </c>
      <c r="L81" s="109"/>
    </row>
    <row r="82" spans="2:12" s="8" customFormat="1" ht="24.95" customHeight="1">
      <c r="B82" s="105"/>
      <c r="D82" s="106" t="s">
        <v>146</v>
      </c>
      <c r="E82" s="107"/>
      <c r="F82" s="107"/>
      <c r="G82" s="107"/>
      <c r="H82" s="107"/>
      <c r="I82" s="107"/>
      <c r="J82" s="108">
        <f>J692</f>
        <v>0</v>
      </c>
      <c r="L82" s="105"/>
    </row>
    <row r="83" spans="2:12" s="9" customFormat="1" ht="19.899999999999999" customHeight="1">
      <c r="B83" s="109"/>
      <c r="D83" s="110" t="s">
        <v>147</v>
      </c>
      <c r="E83" s="111"/>
      <c r="F83" s="111"/>
      <c r="G83" s="111"/>
      <c r="H83" s="111"/>
      <c r="I83" s="111"/>
      <c r="J83" s="112">
        <f>J693</f>
        <v>0</v>
      </c>
      <c r="L83" s="109"/>
    </row>
    <row r="84" spans="2:12" s="1" customFormat="1" ht="21.75" customHeight="1">
      <c r="B84" s="33"/>
      <c r="L84" s="33"/>
    </row>
    <row r="85" spans="2:12" s="1" customFormat="1" ht="6.95" customHeight="1">
      <c r="B85" s="42"/>
      <c r="C85" s="43"/>
      <c r="D85" s="43"/>
      <c r="E85" s="43"/>
      <c r="F85" s="43"/>
      <c r="G85" s="43"/>
      <c r="H85" s="43"/>
      <c r="I85" s="43"/>
      <c r="J85" s="43"/>
      <c r="K85" s="43"/>
      <c r="L85" s="33"/>
    </row>
    <row r="89" spans="2:12" s="1" customFormat="1" ht="6.95" customHeight="1">
      <c r="B89" s="44"/>
      <c r="C89" s="45"/>
      <c r="D89" s="45"/>
      <c r="E89" s="45"/>
      <c r="F89" s="45"/>
      <c r="G89" s="45"/>
      <c r="H89" s="45"/>
      <c r="I89" s="45"/>
      <c r="J89" s="45"/>
      <c r="K89" s="45"/>
      <c r="L89" s="33"/>
    </row>
    <row r="90" spans="2:12" s="1" customFormat="1" ht="24.95" customHeight="1">
      <c r="B90" s="33"/>
      <c r="C90" s="22" t="s">
        <v>148</v>
      </c>
      <c r="L90" s="33"/>
    </row>
    <row r="91" spans="2:12" s="1" customFormat="1" ht="6.95" customHeight="1">
      <c r="B91" s="33"/>
      <c r="L91" s="33"/>
    </row>
    <row r="92" spans="2:12" s="1" customFormat="1" ht="12" customHeight="1">
      <c r="B92" s="33"/>
      <c r="C92" s="28" t="s">
        <v>16</v>
      </c>
      <c r="L92" s="33"/>
    </row>
    <row r="93" spans="2:12" s="1" customFormat="1" ht="16.5" customHeight="1">
      <c r="B93" s="33"/>
      <c r="E93" s="330" t="str">
        <f>E7</f>
        <v>Sklad soli Třemošnice</v>
      </c>
      <c r="F93" s="331"/>
      <c r="G93" s="331"/>
      <c r="H93" s="331"/>
      <c r="L93" s="33"/>
    </row>
    <row r="94" spans="2:12" ht="12" customHeight="1">
      <c r="B94" s="21"/>
      <c r="C94" s="28" t="s">
        <v>120</v>
      </c>
      <c r="L94" s="21"/>
    </row>
    <row r="95" spans="2:12" s="1" customFormat="1" ht="16.5" customHeight="1">
      <c r="B95" s="33"/>
      <c r="E95" s="330" t="s">
        <v>121</v>
      </c>
      <c r="F95" s="329"/>
      <c r="G95" s="329"/>
      <c r="H95" s="329"/>
      <c r="L95" s="33"/>
    </row>
    <row r="96" spans="2:12" s="1" customFormat="1" ht="12" customHeight="1">
      <c r="B96" s="33"/>
      <c r="C96" s="28" t="s">
        <v>122</v>
      </c>
      <c r="L96" s="33"/>
    </row>
    <row r="97" spans="2:65" s="1" customFormat="1" ht="16.5" customHeight="1">
      <c r="B97" s="33"/>
      <c r="E97" s="320" t="str">
        <f>E11</f>
        <v>1 - Architektonicko-stavební a konstrukční část</v>
      </c>
      <c r="F97" s="329"/>
      <c r="G97" s="329"/>
      <c r="H97" s="329"/>
      <c r="L97" s="33"/>
    </row>
    <row r="98" spans="2:65" s="1" customFormat="1" ht="6.95" customHeight="1">
      <c r="B98" s="33"/>
      <c r="L98" s="33"/>
    </row>
    <row r="99" spans="2:65" s="1" customFormat="1" ht="12" customHeight="1">
      <c r="B99" s="33"/>
      <c r="C99" s="28" t="s">
        <v>21</v>
      </c>
      <c r="F99" s="26" t="str">
        <f>F14</f>
        <v xml:space="preserve"> </v>
      </c>
      <c r="I99" s="28" t="s">
        <v>23</v>
      </c>
      <c r="J99" s="50" t="str">
        <f>IF(J14="","",J14)</f>
        <v>16. 1. 2025</v>
      </c>
      <c r="L99" s="33"/>
    </row>
    <row r="100" spans="2:65" s="1" customFormat="1" ht="6.95" customHeight="1">
      <c r="B100" s="33"/>
      <c r="L100" s="33"/>
    </row>
    <row r="101" spans="2:65" s="1" customFormat="1" ht="15.2" customHeight="1">
      <c r="B101" s="33"/>
      <c r="C101" s="28" t="s">
        <v>25</v>
      </c>
      <c r="F101" s="26" t="str">
        <f>E17</f>
        <v>SÚS Pardubického kraje</v>
      </c>
      <c r="I101" s="28" t="s">
        <v>31</v>
      </c>
      <c r="J101" s="31" t="str">
        <f>E23</f>
        <v>APOLO CZ s.r.o.</v>
      </c>
      <c r="L101" s="33"/>
    </row>
    <row r="102" spans="2:65" s="1" customFormat="1" ht="15.2" customHeight="1">
      <c r="B102" s="33"/>
      <c r="C102" s="28" t="s">
        <v>29</v>
      </c>
      <c r="F102" s="26" t="str">
        <f>IF(E20="","",E20)</f>
        <v>Vyplň údaj</v>
      </c>
      <c r="I102" s="28" t="s">
        <v>35</v>
      </c>
      <c r="J102" s="31" t="str">
        <f>E26</f>
        <v>Ing.Jiří Pitra</v>
      </c>
      <c r="L102" s="33"/>
    </row>
    <row r="103" spans="2:65" s="1" customFormat="1" ht="10.35" customHeight="1">
      <c r="B103" s="33"/>
      <c r="L103" s="33"/>
    </row>
    <row r="104" spans="2:65" s="10" customFormat="1" ht="29.25" customHeight="1">
      <c r="B104" s="113"/>
      <c r="C104" s="114" t="s">
        <v>149</v>
      </c>
      <c r="D104" s="115" t="s">
        <v>58</v>
      </c>
      <c r="E104" s="115" t="s">
        <v>54</v>
      </c>
      <c r="F104" s="115" t="s">
        <v>55</v>
      </c>
      <c r="G104" s="115" t="s">
        <v>150</v>
      </c>
      <c r="H104" s="115" t="s">
        <v>151</v>
      </c>
      <c r="I104" s="115" t="s">
        <v>152</v>
      </c>
      <c r="J104" s="115" t="s">
        <v>126</v>
      </c>
      <c r="K104" s="116" t="s">
        <v>153</v>
      </c>
      <c r="L104" s="113"/>
      <c r="M104" s="57" t="s">
        <v>19</v>
      </c>
      <c r="N104" s="58" t="s">
        <v>43</v>
      </c>
      <c r="O104" s="58" t="s">
        <v>154</v>
      </c>
      <c r="P104" s="58" t="s">
        <v>155</v>
      </c>
      <c r="Q104" s="58" t="s">
        <v>156</v>
      </c>
      <c r="R104" s="58" t="s">
        <v>157</v>
      </c>
      <c r="S104" s="58" t="s">
        <v>158</v>
      </c>
      <c r="T104" s="59" t="s">
        <v>159</v>
      </c>
    </row>
    <row r="105" spans="2:65" s="1" customFormat="1" ht="22.9" customHeight="1">
      <c r="B105" s="33"/>
      <c r="C105" s="62" t="s">
        <v>160</v>
      </c>
      <c r="J105" s="117">
        <f>BK105</f>
        <v>0</v>
      </c>
      <c r="L105" s="33"/>
      <c r="M105" s="60"/>
      <c r="N105" s="51"/>
      <c r="O105" s="51"/>
      <c r="P105" s="118">
        <f>P106+P531+P692</f>
        <v>0</v>
      </c>
      <c r="Q105" s="51"/>
      <c r="R105" s="118">
        <f>R106+R531+R692</f>
        <v>91.047688679999993</v>
      </c>
      <c r="S105" s="51"/>
      <c r="T105" s="119">
        <f>T106+T531+T692</f>
        <v>42.347460000000005</v>
      </c>
      <c r="AT105" s="18" t="s">
        <v>72</v>
      </c>
      <c r="AU105" s="18" t="s">
        <v>127</v>
      </c>
      <c r="BK105" s="120">
        <f>BK106+BK531+BK692</f>
        <v>0</v>
      </c>
    </row>
    <row r="106" spans="2:65" s="11" customFormat="1" ht="25.9" customHeight="1">
      <c r="B106" s="121"/>
      <c r="D106" s="122" t="s">
        <v>72</v>
      </c>
      <c r="E106" s="123" t="s">
        <v>161</v>
      </c>
      <c r="F106" s="123" t="s">
        <v>162</v>
      </c>
      <c r="I106" s="124"/>
      <c r="J106" s="125">
        <f>BK106</f>
        <v>0</v>
      </c>
      <c r="L106" s="121"/>
      <c r="M106" s="126"/>
      <c r="P106" s="127">
        <f>P107+P125+P199+P274+P278+P355+P401+P438+P469+P508+P519+P528</f>
        <v>0</v>
      </c>
      <c r="R106" s="127">
        <f>R107+R125+R199+R274+R278+R355+R401+R438+R469+R508+R519+R528</f>
        <v>89.242812739999991</v>
      </c>
      <c r="T106" s="128">
        <f>T107+T125+T199+T274+T278+T355+T401+T438+T469+T508+T519+T528</f>
        <v>42.347460000000005</v>
      </c>
      <c r="AR106" s="122" t="s">
        <v>80</v>
      </c>
      <c r="AT106" s="129" t="s">
        <v>72</v>
      </c>
      <c r="AU106" s="129" t="s">
        <v>73</v>
      </c>
      <c r="AY106" s="122" t="s">
        <v>163</v>
      </c>
      <c r="BK106" s="130">
        <f>BK107+BK125+BK199+BK274+BK278+BK355+BK401+BK438+BK469+BK508+BK519+BK528</f>
        <v>0</v>
      </c>
    </row>
    <row r="107" spans="2:65" s="11" customFormat="1" ht="22.9" customHeight="1">
      <c r="B107" s="121"/>
      <c r="D107" s="122" t="s">
        <v>72</v>
      </c>
      <c r="E107" s="131" t="s">
        <v>164</v>
      </c>
      <c r="F107" s="131" t="s">
        <v>165</v>
      </c>
      <c r="I107" s="124"/>
      <c r="J107" s="132">
        <f>BK107</f>
        <v>0</v>
      </c>
      <c r="L107" s="121"/>
      <c r="M107" s="126"/>
      <c r="P107" s="127">
        <f>SUM(P108:P124)</f>
        <v>0</v>
      </c>
      <c r="R107" s="127">
        <f>SUM(R108:R124)</f>
        <v>0</v>
      </c>
      <c r="T107" s="128">
        <f>SUM(T108:T124)</f>
        <v>0</v>
      </c>
      <c r="AR107" s="122" t="s">
        <v>80</v>
      </c>
      <c r="AT107" s="129" t="s">
        <v>72</v>
      </c>
      <c r="AU107" s="129" t="s">
        <v>80</v>
      </c>
      <c r="AY107" s="122" t="s">
        <v>163</v>
      </c>
      <c r="BK107" s="130">
        <f>SUM(BK108:BK124)</f>
        <v>0</v>
      </c>
    </row>
    <row r="108" spans="2:65" s="1" customFormat="1" ht="49.15" customHeight="1">
      <c r="B108" s="33"/>
      <c r="C108" s="133" t="s">
        <v>80</v>
      </c>
      <c r="D108" s="133" t="s">
        <v>166</v>
      </c>
      <c r="E108" s="134" t="s">
        <v>167</v>
      </c>
      <c r="F108" s="135" t="s">
        <v>168</v>
      </c>
      <c r="G108" s="136" t="s">
        <v>111</v>
      </c>
      <c r="H108" s="137">
        <v>50</v>
      </c>
      <c r="I108" s="138"/>
      <c r="J108" s="139">
        <f>ROUND(I108*H108,2)</f>
        <v>0</v>
      </c>
      <c r="K108" s="135" t="s">
        <v>169</v>
      </c>
      <c r="L108" s="33"/>
      <c r="M108" s="140" t="s">
        <v>19</v>
      </c>
      <c r="N108" s="141" t="s">
        <v>44</v>
      </c>
      <c r="P108" s="142">
        <f>O108*H108</f>
        <v>0</v>
      </c>
      <c r="Q108" s="142">
        <v>0</v>
      </c>
      <c r="R108" s="142">
        <f>Q108*H108</f>
        <v>0</v>
      </c>
      <c r="S108" s="142">
        <v>0</v>
      </c>
      <c r="T108" s="143">
        <f>S108*H108</f>
        <v>0</v>
      </c>
      <c r="AR108" s="144" t="s">
        <v>90</v>
      </c>
      <c r="AT108" s="144" t="s">
        <v>166</v>
      </c>
      <c r="AU108" s="144" t="s">
        <v>82</v>
      </c>
      <c r="AY108" s="18" t="s">
        <v>163</v>
      </c>
      <c r="BE108" s="145">
        <f>IF(N108="základní",J108,0)</f>
        <v>0</v>
      </c>
      <c r="BF108" s="145">
        <f>IF(N108="snížená",J108,0)</f>
        <v>0</v>
      </c>
      <c r="BG108" s="145">
        <f>IF(N108="zákl. přenesená",J108,0)</f>
        <v>0</v>
      </c>
      <c r="BH108" s="145">
        <f>IF(N108="sníž. přenesená",J108,0)</f>
        <v>0</v>
      </c>
      <c r="BI108" s="145">
        <f>IF(N108="nulová",J108,0)</f>
        <v>0</v>
      </c>
      <c r="BJ108" s="18" t="s">
        <v>80</v>
      </c>
      <c r="BK108" s="145">
        <f>ROUND(I108*H108,2)</f>
        <v>0</v>
      </c>
      <c r="BL108" s="18" t="s">
        <v>90</v>
      </c>
      <c r="BM108" s="144" t="s">
        <v>170</v>
      </c>
    </row>
    <row r="109" spans="2:65" s="1" customFormat="1">
      <c r="B109" s="33"/>
      <c r="D109" s="146" t="s">
        <v>171</v>
      </c>
      <c r="F109" s="147" t="s">
        <v>172</v>
      </c>
      <c r="I109" s="148"/>
      <c r="L109" s="33"/>
      <c r="M109" s="149"/>
      <c r="T109" s="54"/>
      <c r="AT109" s="18" t="s">
        <v>171</v>
      </c>
      <c r="AU109" s="18" t="s">
        <v>82</v>
      </c>
    </row>
    <row r="110" spans="2:65" s="1" customFormat="1">
      <c r="B110" s="33"/>
      <c r="D110" s="150" t="s">
        <v>173</v>
      </c>
      <c r="F110" s="151" t="s">
        <v>174</v>
      </c>
      <c r="I110" s="148"/>
      <c r="L110" s="33"/>
      <c r="M110" s="149"/>
      <c r="T110" s="54"/>
      <c r="AT110" s="18" t="s">
        <v>173</v>
      </c>
      <c r="AU110" s="18" t="s">
        <v>82</v>
      </c>
    </row>
    <row r="111" spans="2:65" s="12" customFormat="1">
      <c r="B111" s="152"/>
      <c r="D111" s="150" t="s">
        <v>175</v>
      </c>
      <c r="E111" s="153" t="s">
        <v>19</v>
      </c>
      <c r="F111" s="154" t="s">
        <v>176</v>
      </c>
      <c r="H111" s="153" t="s">
        <v>19</v>
      </c>
      <c r="I111" s="155"/>
      <c r="L111" s="152"/>
      <c r="M111" s="156"/>
      <c r="T111" s="157"/>
      <c r="AT111" s="153" t="s">
        <v>175</v>
      </c>
      <c r="AU111" s="153" t="s">
        <v>82</v>
      </c>
      <c r="AV111" s="12" t="s">
        <v>80</v>
      </c>
      <c r="AW111" s="12" t="s">
        <v>34</v>
      </c>
      <c r="AX111" s="12" t="s">
        <v>73</v>
      </c>
      <c r="AY111" s="153" t="s">
        <v>163</v>
      </c>
    </row>
    <row r="112" spans="2:65" s="13" customFormat="1">
      <c r="B112" s="158"/>
      <c r="D112" s="150" t="s">
        <v>175</v>
      </c>
      <c r="E112" s="159" t="s">
        <v>19</v>
      </c>
      <c r="F112" s="160" t="s">
        <v>177</v>
      </c>
      <c r="H112" s="161">
        <v>50</v>
      </c>
      <c r="I112" s="162"/>
      <c r="L112" s="158"/>
      <c r="M112" s="163"/>
      <c r="T112" s="164"/>
      <c r="AT112" s="159" t="s">
        <v>175</v>
      </c>
      <c r="AU112" s="159" t="s">
        <v>82</v>
      </c>
      <c r="AV112" s="13" t="s">
        <v>82</v>
      </c>
      <c r="AW112" s="13" t="s">
        <v>34</v>
      </c>
      <c r="AX112" s="13" t="s">
        <v>80</v>
      </c>
      <c r="AY112" s="159" t="s">
        <v>163</v>
      </c>
    </row>
    <row r="113" spans="2:65" s="1" customFormat="1" ht="24.2" customHeight="1">
      <c r="B113" s="33"/>
      <c r="C113" s="133" t="s">
        <v>82</v>
      </c>
      <c r="D113" s="133" t="s">
        <v>166</v>
      </c>
      <c r="E113" s="134" t="s">
        <v>178</v>
      </c>
      <c r="F113" s="135" t="s">
        <v>179</v>
      </c>
      <c r="G113" s="136" t="s">
        <v>111</v>
      </c>
      <c r="H113" s="137">
        <v>50</v>
      </c>
      <c r="I113" s="138"/>
      <c r="J113" s="139">
        <f>ROUND(I113*H113,2)</f>
        <v>0</v>
      </c>
      <c r="K113" s="135" t="s">
        <v>19</v>
      </c>
      <c r="L113" s="33"/>
      <c r="M113" s="140" t="s">
        <v>19</v>
      </c>
      <c r="N113" s="141" t="s">
        <v>44</v>
      </c>
      <c r="P113" s="142">
        <f>O113*H113</f>
        <v>0</v>
      </c>
      <c r="Q113" s="142">
        <v>0</v>
      </c>
      <c r="R113" s="142">
        <f>Q113*H113</f>
        <v>0</v>
      </c>
      <c r="S113" s="142">
        <v>0</v>
      </c>
      <c r="T113" s="143">
        <f>S113*H113</f>
        <v>0</v>
      </c>
      <c r="AR113" s="144" t="s">
        <v>90</v>
      </c>
      <c r="AT113" s="144" t="s">
        <v>166</v>
      </c>
      <c r="AU113" s="144" t="s">
        <v>82</v>
      </c>
      <c r="AY113" s="18" t="s">
        <v>163</v>
      </c>
      <c r="BE113" s="145">
        <f>IF(N113="základní",J113,0)</f>
        <v>0</v>
      </c>
      <c r="BF113" s="145">
        <f>IF(N113="snížená",J113,0)</f>
        <v>0</v>
      </c>
      <c r="BG113" s="145">
        <f>IF(N113="zákl. přenesená",J113,0)</f>
        <v>0</v>
      </c>
      <c r="BH113" s="145">
        <f>IF(N113="sníž. přenesená",J113,0)</f>
        <v>0</v>
      </c>
      <c r="BI113" s="145">
        <f>IF(N113="nulová",J113,0)</f>
        <v>0</v>
      </c>
      <c r="BJ113" s="18" t="s">
        <v>80</v>
      </c>
      <c r="BK113" s="145">
        <f>ROUND(I113*H113,2)</f>
        <v>0</v>
      </c>
      <c r="BL113" s="18" t="s">
        <v>90</v>
      </c>
      <c r="BM113" s="144" t="s">
        <v>180</v>
      </c>
    </row>
    <row r="114" spans="2:65" s="1" customFormat="1" ht="33" customHeight="1">
      <c r="B114" s="33"/>
      <c r="C114" s="133" t="s">
        <v>181</v>
      </c>
      <c r="D114" s="133" t="s">
        <v>166</v>
      </c>
      <c r="E114" s="134" t="s">
        <v>182</v>
      </c>
      <c r="F114" s="135" t="s">
        <v>183</v>
      </c>
      <c r="G114" s="136" t="s">
        <v>184</v>
      </c>
      <c r="H114" s="137">
        <v>1</v>
      </c>
      <c r="I114" s="138"/>
      <c r="J114" s="139">
        <f>ROUND(I114*H114,2)</f>
        <v>0</v>
      </c>
      <c r="K114" s="135" t="s">
        <v>169</v>
      </c>
      <c r="L114" s="33"/>
      <c r="M114" s="140" t="s">
        <v>19</v>
      </c>
      <c r="N114" s="141" t="s">
        <v>44</v>
      </c>
      <c r="P114" s="142">
        <f>O114*H114</f>
        <v>0</v>
      </c>
      <c r="Q114" s="142">
        <v>0</v>
      </c>
      <c r="R114" s="142">
        <f>Q114*H114</f>
        <v>0</v>
      </c>
      <c r="S114" s="142">
        <v>0</v>
      </c>
      <c r="T114" s="143">
        <f>S114*H114</f>
        <v>0</v>
      </c>
      <c r="AR114" s="144" t="s">
        <v>90</v>
      </c>
      <c r="AT114" s="144" t="s">
        <v>166</v>
      </c>
      <c r="AU114" s="144" t="s">
        <v>82</v>
      </c>
      <c r="AY114" s="18" t="s">
        <v>163</v>
      </c>
      <c r="BE114" s="145">
        <f>IF(N114="základní",J114,0)</f>
        <v>0</v>
      </c>
      <c r="BF114" s="145">
        <f>IF(N114="snížená",J114,0)</f>
        <v>0</v>
      </c>
      <c r="BG114" s="145">
        <f>IF(N114="zákl. přenesená",J114,0)</f>
        <v>0</v>
      </c>
      <c r="BH114" s="145">
        <f>IF(N114="sníž. přenesená",J114,0)</f>
        <v>0</v>
      </c>
      <c r="BI114" s="145">
        <f>IF(N114="nulová",J114,0)</f>
        <v>0</v>
      </c>
      <c r="BJ114" s="18" t="s">
        <v>80</v>
      </c>
      <c r="BK114" s="145">
        <f>ROUND(I114*H114,2)</f>
        <v>0</v>
      </c>
      <c r="BL114" s="18" t="s">
        <v>90</v>
      </c>
      <c r="BM114" s="144" t="s">
        <v>185</v>
      </c>
    </row>
    <row r="115" spans="2:65" s="1" customFormat="1">
      <c r="B115" s="33"/>
      <c r="D115" s="146" t="s">
        <v>171</v>
      </c>
      <c r="F115" s="147" t="s">
        <v>186</v>
      </c>
      <c r="I115" s="148"/>
      <c r="L115" s="33"/>
      <c r="M115" s="149"/>
      <c r="T115" s="54"/>
      <c r="AT115" s="18" t="s">
        <v>171</v>
      </c>
      <c r="AU115" s="18" t="s">
        <v>82</v>
      </c>
    </row>
    <row r="116" spans="2:65" s="12" customFormat="1">
      <c r="B116" s="152"/>
      <c r="D116" s="150" t="s">
        <v>175</v>
      </c>
      <c r="E116" s="153" t="s">
        <v>19</v>
      </c>
      <c r="F116" s="154" t="s">
        <v>187</v>
      </c>
      <c r="H116" s="153" t="s">
        <v>19</v>
      </c>
      <c r="I116" s="155"/>
      <c r="L116" s="152"/>
      <c r="M116" s="156"/>
      <c r="T116" s="157"/>
      <c r="AT116" s="153" t="s">
        <v>175</v>
      </c>
      <c r="AU116" s="153" t="s">
        <v>82</v>
      </c>
      <c r="AV116" s="12" t="s">
        <v>80</v>
      </c>
      <c r="AW116" s="12" t="s">
        <v>34</v>
      </c>
      <c r="AX116" s="12" t="s">
        <v>73</v>
      </c>
      <c r="AY116" s="153" t="s">
        <v>163</v>
      </c>
    </row>
    <row r="117" spans="2:65" s="13" customFormat="1">
      <c r="B117" s="158"/>
      <c r="D117" s="150" t="s">
        <v>175</v>
      </c>
      <c r="E117" s="159" t="s">
        <v>19</v>
      </c>
      <c r="F117" s="160" t="s">
        <v>188</v>
      </c>
      <c r="H117" s="161">
        <v>1</v>
      </c>
      <c r="I117" s="162"/>
      <c r="L117" s="158"/>
      <c r="M117" s="163"/>
      <c r="T117" s="164"/>
      <c r="AT117" s="159" t="s">
        <v>175</v>
      </c>
      <c r="AU117" s="159" t="s">
        <v>82</v>
      </c>
      <c r="AV117" s="13" t="s">
        <v>82</v>
      </c>
      <c r="AW117" s="13" t="s">
        <v>34</v>
      </c>
      <c r="AX117" s="13" t="s">
        <v>80</v>
      </c>
      <c r="AY117" s="159" t="s">
        <v>163</v>
      </c>
    </row>
    <row r="118" spans="2:65" s="1" customFormat="1" ht="37.9" customHeight="1">
      <c r="B118" s="33"/>
      <c r="C118" s="133" t="s">
        <v>90</v>
      </c>
      <c r="D118" s="133" t="s">
        <v>166</v>
      </c>
      <c r="E118" s="134" t="s">
        <v>189</v>
      </c>
      <c r="F118" s="135" t="s">
        <v>190</v>
      </c>
      <c r="G118" s="136" t="s">
        <v>184</v>
      </c>
      <c r="H118" s="137">
        <v>2</v>
      </c>
      <c r="I118" s="138"/>
      <c r="J118" s="139">
        <f>ROUND(I118*H118,2)</f>
        <v>0</v>
      </c>
      <c r="K118" s="135" t="s">
        <v>169</v>
      </c>
      <c r="L118" s="33"/>
      <c r="M118" s="140" t="s">
        <v>19</v>
      </c>
      <c r="N118" s="141" t="s">
        <v>44</v>
      </c>
      <c r="P118" s="142">
        <f>O118*H118</f>
        <v>0</v>
      </c>
      <c r="Q118" s="142">
        <v>0</v>
      </c>
      <c r="R118" s="142">
        <f>Q118*H118</f>
        <v>0</v>
      </c>
      <c r="S118" s="142">
        <v>0</v>
      </c>
      <c r="T118" s="143">
        <f>S118*H118</f>
        <v>0</v>
      </c>
      <c r="AR118" s="144" t="s">
        <v>90</v>
      </c>
      <c r="AT118" s="144" t="s">
        <v>166</v>
      </c>
      <c r="AU118" s="144" t="s">
        <v>82</v>
      </c>
      <c r="AY118" s="18" t="s">
        <v>163</v>
      </c>
      <c r="BE118" s="145">
        <f>IF(N118="základní",J118,0)</f>
        <v>0</v>
      </c>
      <c r="BF118" s="145">
        <f>IF(N118="snížená",J118,0)</f>
        <v>0</v>
      </c>
      <c r="BG118" s="145">
        <f>IF(N118="zákl. přenesená",J118,0)</f>
        <v>0</v>
      </c>
      <c r="BH118" s="145">
        <f>IF(N118="sníž. přenesená",J118,0)</f>
        <v>0</v>
      </c>
      <c r="BI118" s="145">
        <f>IF(N118="nulová",J118,0)</f>
        <v>0</v>
      </c>
      <c r="BJ118" s="18" t="s">
        <v>80</v>
      </c>
      <c r="BK118" s="145">
        <f>ROUND(I118*H118,2)</f>
        <v>0</v>
      </c>
      <c r="BL118" s="18" t="s">
        <v>90</v>
      </c>
      <c r="BM118" s="144" t="s">
        <v>191</v>
      </c>
    </row>
    <row r="119" spans="2:65" s="1" customFormat="1">
      <c r="B119" s="33"/>
      <c r="D119" s="146" t="s">
        <v>171</v>
      </c>
      <c r="F119" s="147" t="s">
        <v>192</v>
      </c>
      <c r="I119" s="148"/>
      <c r="L119" s="33"/>
      <c r="M119" s="149"/>
      <c r="T119" s="54"/>
      <c r="AT119" s="18" t="s">
        <v>171</v>
      </c>
      <c r="AU119" s="18" t="s">
        <v>82</v>
      </c>
    </row>
    <row r="120" spans="2:65" s="12" customFormat="1">
      <c r="B120" s="152"/>
      <c r="D120" s="150" t="s">
        <v>175</v>
      </c>
      <c r="E120" s="153" t="s">
        <v>19</v>
      </c>
      <c r="F120" s="154" t="s">
        <v>187</v>
      </c>
      <c r="H120" s="153" t="s">
        <v>19</v>
      </c>
      <c r="I120" s="155"/>
      <c r="L120" s="152"/>
      <c r="M120" s="156"/>
      <c r="T120" s="157"/>
      <c r="AT120" s="153" t="s">
        <v>175</v>
      </c>
      <c r="AU120" s="153" t="s">
        <v>82</v>
      </c>
      <c r="AV120" s="12" t="s">
        <v>80</v>
      </c>
      <c r="AW120" s="12" t="s">
        <v>34</v>
      </c>
      <c r="AX120" s="12" t="s">
        <v>73</v>
      </c>
      <c r="AY120" s="153" t="s">
        <v>163</v>
      </c>
    </row>
    <row r="121" spans="2:65" s="13" customFormat="1">
      <c r="B121" s="158"/>
      <c r="D121" s="150" t="s">
        <v>175</v>
      </c>
      <c r="E121" s="159" t="s">
        <v>19</v>
      </c>
      <c r="F121" s="160" t="s">
        <v>193</v>
      </c>
      <c r="H121" s="161">
        <v>2</v>
      </c>
      <c r="I121" s="162"/>
      <c r="L121" s="158"/>
      <c r="M121" s="163"/>
      <c r="T121" s="164"/>
      <c r="AT121" s="159" t="s">
        <v>175</v>
      </c>
      <c r="AU121" s="159" t="s">
        <v>82</v>
      </c>
      <c r="AV121" s="13" t="s">
        <v>82</v>
      </c>
      <c r="AW121" s="13" t="s">
        <v>34</v>
      </c>
      <c r="AX121" s="13" t="s">
        <v>80</v>
      </c>
      <c r="AY121" s="159" t="s">
        <v>163</v>
      </c>
    </row>
    <row r="122" spans="2:65" s="1" customFormat="1" ht="24.2" customHeight="1">
      <c r="B122" s="33"/>
      <c r="C122" s="133" t="s">
        <v>194</v>
      </c>
      <c r="D122" s="133" t="s">
        <v>166</v>
      </c>
      <c r="E122" s="134" t="s">
        <v>195</v>
      </c>
      <c r="F122" s="135" t="s">
        <v>196</v>
      </c>
      <c r="G122" s="136" t="s">
        <v>184</v>
      </c>
      <c r="H122" s="137">
        <v>3</v>
      </c>
      <c r="I122" s="138"/>
      <c r="J122" s="139">
        <f>ROUND(I122*H122,2)</f>
        <v>0</v>
      </c>
      <c r="K122" s="135" t="s">
        <v>169</v>
      </c>
      <c r="L122" s="33"/>
      <c r="M122" s="140" t="s">
        <v>19</v>
      </c>
      <c r="N122" s="141" t="s">
        <v>44</v>
      </c>
      <c r="P122" s="142">
        <f>O122*H122</f>
        <v>0</v>
      </c>
      <c r="Q122" s="142">
        <v>0</v>
      </c>
      <c r="R122" s="142">
        <f>Q122*H122</f>
        <v>0</v>
      </c>
      <c r="S122" s="142">
        <v>0</v>
      </c>
      <c r="T122" s="143">
        <f>S122*H122</f>
        <v>0</v>
      </c>
      <c r="AR122" s="144" t="s">
        <v>90</v>
      </c>
      <c r="AT122" s="144" t="s">
        <v>166</v>
      </c>
      <c r="AU122" s="144" t="s">
        <v>82</v>
      </c>
      <c r="AY122" s="18" t="s">
        <v>163</v>
      </c>
      <c r="BE122" s="145">
        <f>IF(N122="základní",J122,0)</f>
        <v>0</v>
      </c>
      <c r="BF122" s="145">
        <f>IF(N122="snížená",J122,0)</f>
        <v>0</v>
      </c>
      <c r="BG122" s="145">
        <f>IF(N122="zákl. přenesená",J122,0)</f>
        <v>0</v>
      </c>
      <c r="BH122" s="145">
        <f>IF(N122="sníž. přenesená",J122,0)</f>
        <v>0</v>
      </c>
      <c r="BI122" s="145">
        <f>IF(N122="nulová",J122,0)</f>
        <v>0</v>
      </c>
      <c r="BJ122" s="18" t="s">
        <v>80</v>
      </c>
      <c r="BK122" s="145">
        <f>ROUND(I122*H122,2)</f>
        <v>0</v>
      </c>
      <c r="BL122" s="18" t="s">
        <v>90</v>
      </c>
      <c r="BM122" s="144" t="s">
        <v>197</v>
      </c>
    </row>
    <row r="123" spans="2:65" s="1" customFormat="1">
      <c r="B123" s="33"/>
      <c r="D123" s="146" t="s">
        <v>171</v>
      </c>
      <c r="F123" s="147" t="s">
        <v>198</v>
      </c>
      <c r="I123" s="148"/>
      <c r="L123" s="33"/>
      <c r="M123" s="149"/>
      <c r="T123" s="54"/>
      <c r="AT123" s="18" t="s">
        <v>171</v>
      </c>
      <c r="AU123" s="18" t="s">
        <v>82</v>
      </c>
    </row>
    <row r="124" spans="2:65" s="1" customFormat="1" ht="33" customHeight="1">
      <c r="B124" s="33"/>
      <c r="C124" s="133" t="s">
        <v>199</v>
      </c>
      <c r="D124" s="133" t="s">
        <v>166</v>
      </c>
      <c r="E124" s="134" t="s">
        <v>200</v>
      </c>
      <c r="F124" s="135" t="s">
        <v>201</v>
      </c>
      <c r="G124" s="136" t="s">
        <v>184</v>
      </c>
      <c r="H124" s="137">
        <v>3</v>
      </c>
      <c r="I124" s="138"/>
      <c r="J124" s="139">
        <f>ROUND(I124*H124,2)</f>
        <v>0</v>
      </c>
      <c r="K124" s="135" t="s">
        <v>19</v>
      </c>
      <c r="L124" s="33"/>
      <c r="M124" s="140" t="s">
        <v>19</v>
      </c>
      <c r="N124" s="141" t="s">
        <v>44</v>
      </c>
      <c r="P124" s="142">
        <f>O124*H124</f>
        <v>0</v>
      </c>
      <c r="Q124" s="142">
        <v>0</v>
      </c>
      <c r="R124" s="142">
        <f>Q124*H124</f>
        <v>0</v>
      </c>
      <c r="S124" s="142">
        <v>0</v>
      </c>
      <c r="T124" s="143">
        <f>S124*H124</f>
        <v>0</v>
      </c>
      <c r="AR124" s="144" t="s">
        <v>90</v>
      </c>
      <c r="AT124" s="144" t="s">
        <v>166</v>
      </c>
      <c r="AU124" s="144" t="s">
        <v>82</v>
      </c>
      <c r="AY124" s="18" t="s">
        <v>163</v>
      </c>
      <c r="BE124" s="145">
        <f>IF(N124="základní",J124,0)</f>
        <v>0</v>
      </c>
      <c r="BF124" s="145">
        <f>IF(N124="snížená",J124,0)</f>
        <v>0</v>
      </c>
      <c r="BG124" s="145">
        <f>IF(N124="zákl. přenesená",J124,0)</f>
        <v>0</v>
      </c>
      <c r="BH124" s="145">
        <f>IF(N124="sníž. přenesená",J124,0)</f>
        <v>0</v>
      </c>
      <c r="BI124" s="145">
        <f>IF(N124="nulová",J124,0)</f>
        <v>0</v>
      </c>
      <c r="BJ124" s="18" t="s">
        <v>80</v>
      </c>
      <c r="BK124" s="145">
        <f>ROUND(I124*H124,2)</f>
        <v>0</v>
      </c>
      <c r="BL124" s="18" t="s">
        <v>90</v>
      </c>
      <c r="BM124" s="144" t="s">
        <v>202</v>
      </c>
    </row>
    <row r="125" spans="2:65" s="11" customFormat="1" ht="22.9" customHeight="1">
      <c r="B125" s="121"/>
      <c r="D125" s="122" t="s">
        <v>72</v>
      </c>
      <c r="E125" s="131" t="s">
        <v>203</v>
      </c>
      <c r="F125" s="131" t="s">
        <v>204</v>
      </c>
      <c r="I125" s="124"/>
      <c r="J125" s="132">
        <f>BK125</f>
        <v>0</v>
      </c>
      <c r="L125" s="121"/>
      <c r="M125" s="126"/>
      <c r="P125" s="127">
        <f>SUM(P126:P198)</f>
        <v>0</v>
      </c>
      <c r="R125" s="127">
        <f>SUM(R126:R198)</f>
        <v>0</v>
      </c>
      <c r="T125" s="128">
        <f>SUM(T126:T198)</f>
        <v>42.347460000000005</v>
      </c>
      <c r="AR125" s="122" t="s">
        <v>80</v>
      </c>
      <c r="AT125" s="129" t="s">
        <v>72</v>
      </c>
      <c r="AU125" s="129" t="s">
        <v>80</v>
      </c>
      <c r="AY125" s="122" t="s">
        <v>163</v>
      </c>
      <c r="BK125" s="130">
        <f>SUM(BK126:BK198)</f>
        <v>0</v>
      </c>
    </row>
    <row r="126" spans="2:65" s="1" customFormat="1" ht="33" customHeight="1">
      <c r="B126" s="33"/>
      <c r="C126" s="133" t="s">
        <v>205</v>
      </c>
      <c r="D126" s="133" t="s">
        <v>166</v>
      </c>
      <c r="E126" s="134" t="s">
        <v>206</v>
      </c>
      <c r="F126" s="135" t="s">
        <v>207</v>
      </c>
      <c r="G126" s="136" t="s">
        <v>107</v>
      </c>
      <c r="H126" s="137">
        <v>17.006</v>
      </c>
      <c r="I126" s="138"/>
      <c r="J126" s="139">
        <f>ROUND(I126*H126,2)</f>
        <v>0</v>
      </c>
      <c r="K126" s="135" t="s">
        <v>169</v>
      </c>
      <c r="L126" s="33"/>
      <c r="M126" s="140" t="s">
        <v>19</v>
      </c>
      <c r="N126" s="141" t="s">
        <v>44</v>
      </c>
      <c r="P126" s="142">
        <f>O126*H126</f>
        <v>0</v>
      </c>
      <c r="Q126" s="142">
        <v>0</v>
      </c>
      <c r="R126" s="142">
        <f>Q126*H126</f>
        <v>0</v>
      </c>
      <c r="S126" s="142">
        <v>2.41</v>
      </c>
      <c r="T126" s="143">
        <f>S126*H126</f>
        <v>40.984460000000006</v>
      </c>
      <c r="AR126" s="144" t="s">
        <v>90</v>
      </c>
      <c r="AT126" s="144" t="s">
        <v>166</v>
      </c>
      <c r="AU126" s="144" t="s">
        <v>82</v>
      </c>
      <c r="AY126" s="18" t="s">
        <v>163</v>
      </c>
      <c r="BE126" s="145">
        <f>IF(N126="základní",J126,0)</f>
        <v>0</v>
      </c>
      <c r="BF126" s="145">
        <f>IF(N126="snížená",J126,0)</f>
        <v>0</v>
      </c>
      <c r="BG126" s="145">
        <f>IF(N126="zákl. přenesená",J126,0)</f>
        <v>0</v>
      </c>
      <c r="BH126" s="145">
        <f>IF(N126="sníž. přenesená",J126,0)</f>
        <v>0</v>
      </c>
      <c r="BI126" s="145">
        <f>IF(N126="nulová",J126,0)</f>
        <v>0</v>
      </c>
      <c r="BJ126" s="18" t="s">
        <v>80</v>
      </c>
      <c r="BK126" s="145">
        <f>ROUND(I126*H126,2)</f>
        <v>0</v>
      </c>
      <c r="BL126" s="18" t="s">
        <v>90</v>
      </c>
      <c r="BM126" s="144" t="s">
        <v>208</v>
      </c>
    </row>
    <row r="127" spans="2:65" s="1" customFormat="1">
      <c r="B127" s="33"/>
      <c r="D127" s="146" t="s">
        <v>171</v>
      </c>
      <c r="F127" s="147" t="s">
        <v>209</v>
      </c>
      <c r="I127" s="148"/>
      <c r="L127" s="33"/>
      <c r="M127" s="149"/>
      <c r="T127" s="54"/>
      <c r="AT127" s="18" t="s">
        <v>171</v>
      </c>
      <c r="AU127" s="18" t="s">
        <v>82</v>
      </c>
    </row>
    <row r="128" spans="2:65" s="12" customFormat="1">
      <c r="B128" s="152"/>
      <c r="D128" s="150" t="s">
        <v>175</v>
      </c>
      <c r="E128" s="153" t="s">
        <v>19</v>
      </c>
      <c r="F128" s="154" t="s">
        <v>210</v>
      </c>
      <c r="H128" s="153" t="s">
        <v>19</v>
      </c>
      <c r="I128" s="155"/>
      <c r="L128" s="152"/>
      <c r="M128" s="156"/>
      <c r="T128" s="157"/>
      <c r="AT128" s="153" t="s">
        <v>175</v>
      </c>
      <c r="AU128" s="153" t="s">
        <v>82</v>
      </c>
      <c r="AV128" s="12" t="s">
        <v>80</v>
      </c>
      <c r="AW128" s="12" t="s">
        <v>34</v>
      </c>
      <c r="AX128" s="12" t="s">
        <v>73</v>
      </c>
      <c r="AY128" s="153" t="s">
        <v>163</v>
      </c>
    </row>
    <row r="129" spans="2:65" s="13" customFormat="1">
      <c r="B129" s="158"/>
      <c r="D129" s="150" t="s">
        <v>175</v>
      </c>
      <c r="E129" s="159" t="s">
        <v>19</v>
      </c>
      <c r="F129" s="160" t="s">
        <v>211</v>
      </c>
      <c r="H129" s="161">
        <v>4.59</v>
      </c>
      <c r="I129" s="162"/>
      <c r="L129" s="158"/>
      <c r="M129" s="163"/>
      <c r="T129" s="164"/>
      <c r="AT129" s="159" t="s">
        <v>175</v>
      </c>
      <c r="AU129" s="159" t="s">
        <v>82</v>
      </c>
      <c r="AV129" s="13" t="s">
        <v>82</v>
      </c>
      <c r="AW129" s="13" t="s">
        <v>34</v>
      </c>
      <c r="AX129" s="13" t="s">
        <v>73</v>
      </c>
      <c r="AY129" s="159" t="s">
        <v>163</v>
      </c>
    </row>
    <row r="130" spans="2:65" s="13" customFormat="1">
      <c r="B130" s="158"/>
      <c r="D130" s="150" t="s">
        <v>175</v>
      </c>
      <c r="E130" s="159" t="s">
        <v>19</v>
      </c>
      <c r="F130" s="160" t="s">
        <v>212</v>
      </c>
      <c r="H130" s="161">
        <v>7.4160000000000004</v>
      </c>
      <c r="I130" s="162"/>
      <c r="L130" s="158"/>
      <c r="M130" s="163"/>
      <c r="T130" s="164"/>
      <c r="AT130" s="159" t="s">
        <v>175</v>
      </c>
      <c r="AU130" s="159" t="s">
        <v>82</v>
      </c>
      <c r="AV130" s="13" t="s">
        <v>82</v>
      </c>
      <c r="AW130" s="13" t="s">
        <v>34</v>
      </c>
      <c r="AX130" s="13" t="s">
        <v>73</v>
      </c>
      <c r="AY130" s="159" t="s">
        <v>163</v>
      </c>
    </row>
    <row r="131" spans="2:65" s="13" customFormat="1">
      <c r="B131" s="158"/>
      <c r="D131" s="150" t="s">
        <v>175</v>
      </c>
      <c r="E131" s="159" t="s">
        <v>19</v>
      </c>
      <c r="F131" s="160" t="s">
        <v>213</v>
      </c>
      <c r="H131" s="161">
        <v>5</v>
      </c>
      <c r="I131" s="162"/>
      <c r="L131" s="158"/>
      <c r="M131" s="163"/>
      <c r="T131" s="164"/>
      <c r="AT131" s="159" t="s">
        <v>175</v>
      </c>
      <c r="AU131" s="159" t="s">
        <v>82</v>
      </c>
      <c r="AV131" s="13" t="s">
        <v>82</v>
      </c>
      <c r="AW131" s="13" t="s">
        <v>34</v>
      </c>
      <c r="AX131" s="13" t="s">
        <v>73</v>
      </c>
      <c r="AY131" s="159" t="s">
        <v>163</v>
      </c>
    </row>
    <row r="132" spans="2:65" s="14" customFormat="1">
      <c r="B132" s="165"/>
      <c r="D132" s="150" t="s">
        <v>175</v>
      </c>
      <c r="E132" s="166" t="s">
        <v>19</v>
      </c>
      <c r="F132" s="167" t="s">
        <v>214</v>
      </c>
      <c r="H132" s="168">
        <v>17.006</v>
      </c>
      <c r="I132" s="169"/>
      <c r="L132" s="165"/>
      <c r="M132" s="170"/>
      <c r="T132" s="171"/>
      <c r="AT132" s="166" t="s">
        <v>175</v>
      </c>
      <c r="AU132" s="166" t="s">
        <v>82</v>
      </c>
      <c r="AV132" s="14" t="s">
        <v>90</v>
      </c>
      <c r="AW132" s="14" t="s">
        <v>34</v>
      </c>
      <c r="AX132" s="14" t="s">
        <v>80</v>
      </c>
      <c r="AY132" s="166" t="s">
        <v>163</v>
      </c>
    </row>
    <row r="133" spans="2:65" s="1" customFormat="1" ht="33" customHeight="1">
      <c r="B133" s="33"/>
      <c r="C133" s="133" t="s">
        <v>215</v>
      </c>
      <c r="D133" s="133" t="s">
        <v>166</v>
      </c>
      <c r="E133" s="134" t="s">
        <v>216</v>
      </c>
      <c r="F133" s="135" t="s">
        <v>217</v>
      </c>
      <c r="G133" s="136" t="s">
        <v>218</v>
      </c>
      <c r="H133" s="137">
        <v>40.984000000000002</v>
      </c>
      <c r="I133" s="138"/>
      <c r="J133" s="139">
        <f>ROUND(I133*H133,2)</f>
        <v>0</v>
      </c>
      <c r="K133" s="135" t="s">
        <v>169</v>
      </c>
      <c r="L133" s="33"/>
      <c r="M133" s="140" t="s">
        <v>19</v>
      </c>
      <c r="N133" s="141" t="s">
        <v>44</v>
      </c>
      <c r="P133" s="142">
        <f>O133*H133</f>
        <v>0</v>
      </c>
      <c r="Q133" s="142">
        <v>0</v>
      </c>
      <c r="R133" s="142">
        <f>Q133*H133</f>
        <v>0</v>
      </c>
      <c r="S133" s="142">
        <v>0</v>
      </c>
      <c r="T133" s="143">
        <f>S133*H133</f>
        <v>0</v>
      </c>
      <c r="AR133" s="144" t="s">
        <v>90</v>
      </c>
      <c r="AT133" s="144" t="s">
        <v>166</v>
      </c>
      <c r="AU133" s="144" t="s">
        <v>82</v>
      </c>
      <c r="AY133" s="18" t="s">
        <v>163</v>
      </c>
      <c r="BE133" s="145">
        <f>IF(N133="základní",J133,0)</f>
        <v>0</v>
      </c>
      <c r="BF133" s="145">
        <f>IF(N133="snížená",J133,0)</f>
        <v>0</v>
      </c>
      <c r="BG133" s="145">
        <f>IF(N133="zákl. přenesená",J133,0)</f>
        <v>0</v>
      </c>
      <c r="BH133" s="145">
        <f>IF(N133="sníž. přenesená",J133,0)</f>
        <v>0</v>
      </c>
      <c r="BI133" s="145">
        <f>IF(N133="nulová",J133,0)</f>
        <v>0</v>
      </c>
      <c r="BJ133" s="18" t="s">
        <v>80</v>
      </c>
      <c r="BK133" s="145">
        <f>ROUND(I133*H133,2)</f>
        <v>0</v>
      </c>
      <c r="BL133" s="18" t="s">
        <v>90</v>
      </c>
      <c r="BM133" s="144" t="s">
        <v>219</v>
      </c>
    </row>
    <row r="134" spans="2:65" s="1" customFormat="1">
      <c r="B134" s="33"/>
      <c r="D134" s="146" t="s">
        <v>171</v>
      </c>
      <c r="F134" s="147" t="s">
        <v>220</v>
      </c>
      <c r="I134" s="148"/>
      <c r="L134" s="33"/>
      <c r="M134" s="149"/>
      <c r="T134" s="54"/>
      <c r="AT134" s="18" t="s">
        <v>171</v>
      </c>
      <c r="AU134" s="18" t="s">
        <v>82</v>
      </c>
    </row>
    <row r="135" spans="2:65" s="1" customFormat="1" ht="24.2" customHeight="1">
      <c r="B135" s="33"/>
      <c r="C135" s="133" t="s">
        <v>221</v>
      </c>
      <c r="D135" s="133" t="s">
        <v>166</v>
      </c>
      <c r="E135" s="134" t="s">
        <v>222</v>
      </c>
      <c r="F135" s="135" t="s">
        <v>223</v>
      </c>
      <c r="G135" s="136" t="s">
        <v>218</v>
      </c>
      <c r="H135" s="137">
        <v>573.77599999999995</v>
      </c>
      <c r="I135" s="138"/>
      <c r="J135" s="139">
        <f>ROUND(I135*H135,2)</f>
        <v>0</v>
      </c>
      <c r="K135" s="135" t="s">
        <v>169</v>
      </c>
      <c r="L135" s="33"/>
      <c r="M135" s="140" t="s">
        <v>19</v>
      </c>
      <c r="N135" s="141" t="s">
        <v>44</v>
      </c>
      <c r="P135" s="142">
        <f>O135*H135</f>
        <v>0</v>
      </c>
      <c r="Q135" s="142">
        <v>0</v>
      </c>
      <c r="R135" s="142">
        <f>Q135*H135</f>
        <v>0</v>
      </c>
      <c r="S135" s="142">
        <v>0</v>
      </c>
      <c r="T135" s="143">
        <f>S135*H135</f>
        <v>0</v>
      </c>
      <c r="AR135" s="144" t="s">
        <v>90</v>
      </c>
      <c r="AT135" s="144" t="s">
        <v>166</v>
      </c>
      <c r="AU135" s="144" t="s">
        <v>82</v>
      </c>
      <c r="AY135" s="18" t="s">
        <v>163</v>
      </c>
      <c r="BE135" s="145">
        <f>IF(N135="základní",J135,0)</f>
        <v>0</v>
      </c>
      <c r="BF135" s="145">
        <f>IF(N135="snížená",J135,0)</f>
        <v>0</v>
      </c>
      <c r="BG135" s="145">
        <f>IF(N135="zákl. přenesená",J135,0)</f>
        <v>0</v>
      </c>
      <c r="BH135" s="145">
        <f>IF(N135="sníž. přenesená",J135,0)</f>
        <v>0</v>
      </c>
      <c r="BI135" s="145">
        <f>IF(N135="nulová",J135,0)</f>
        <v>0</v>
      </c>
      <c r="BJ135" s="18" t="s">
        <v>80</v>
      </c>
      <c r="BK135" s="145">
        <f>ROUND(I135*H135,2)</f>
        <v>0</v>
      </c>
      <c r="BL135" s="18" t="s">
        <v>90</v>
      </c>
      <c r="BM135" s="144" t="s">
        <v>224</v>
      </c>
    </row>
    <row r="136" spans="2:65" s="1" customFormat="1">
      <c r="B136" s="33"/>
      <c r="D136" s="146" t="s">
        <v>171</v>
      </c>
      <c r="F136" s="147" t="s">
        <v>225</v>
      </c>
      <c r="I136" s="148"/>
      <c r="L136" s="33"/>
      <c r="M136" s="149"/>
      <c r="T136" s="54"/>
      <c r="AT136" s="18" t="s">
        <v>171</v>
      </c>
      <c r="AU136" s="18" t="s">
        <v>82</v>
      </c>
    </row>
    <row r="137" spans="2:65" s="13" customFormat="1">
      <c r="B137" s="158"/>
      <c r="D137" s="150" t="s">
        <v>175</v>
      </c>
      <c r="F137" s="160" t="s">
        <v>226</v>
      </c>
      <c r="H137" s="161">
        <v>573.77599999999995</v>
      </c>
      <c r="I137" s="162"/>
      <c r="L137" s="158"/>
      <c r="M137" s="163"/>
      <c r="T137" s="164"/>
      <c r="AT137" s="159" t="s">
        <v>175</v>
      </c>
      <c r="AU137" s="159" t="s">
        <v>82</v>
      </c>
      <c r="AV137" s="13" t="s">
        <v>82</v>
      </c>
      <c r="AW137" s="13" t="s">
        <v>4</v>
      </c>
      <c r="AX137" s="13" t="s">
        <v>80</v>
      </c>
      <c r="AY137" s="159" t="s">
        <v>163</v>
      </c>
    </row>
    <row r="138" spans="2:65" s="1" customFormat="1" ht="44.25" customHeight="1">
      <c r="B138" s="33"/>
      <c r="C138" s="133" t="s">
        <v>227</v>
      </c>
      <c r="D138" s="133" t="s">
        <v>166</v>
      </c>
      <c r="E138" s="134" t="s">
        <v>228</v>
      </c>
      <c r="F138" s="135" t="s">
        <v>229</v>
      </c>
      <c r="G138" s="136" t="s">
        <v>218</v>
      </c>
      <c r="H138" s="137">
        <v>40.984000000000002</v>
      </c>
      <c r="I138" s="138"/>
      <c r="J138" s="139">
        <f>ROUND(I138*H138,2)</f>
        <v>0</v>
      </c>
      <c r="K138" s="135" t="s">
        <v>169</v>
      </c>
      <c r="L138" s="33"/>
      <c r="M138" s="140" t="s">
        <v>19</v>
      </c>
      <c r="N138" s="141" t="s">
        <v>44</v>
      </c>
      <c r="P138" s="142">
        <f>O138*H138</f>
        <v>0</v>
      </c>
      <c r="Q138" s="142">
        <v>0</v>
      </c>
      <c r="R138" s="142">
        <f>Q138*H138</f>
        <v>0</v>
      </c>
      <c r="S138" s="142">
        <v>0</v>
      </c>
      <c r="T138" s="143">
        <f>S138*H138</f>
        <v>0</v>
      </c>
      <c r="AR138" s="144" t="s">
        <v>90</v>
      </c>
      <c r="AT138" s="144" t="s">
        <v>166</v>
      </c>
      <c r="AU138" s="144" t="s">
        <v>82</v>
      </c>
      <c r="AY138" s="18" t="s">
        <v>163</v>
      </c>
      <c r="BE138" s="145">
        <f>IF(N138="základní",J138,0)</f>
        <v>0</v>
      </c>
      <c r="BF138" s="145">
        <f>IF(N138="snížená",J138,0)</f>
        <v>0</v>
      </c>
      <c r="BG138" s="145">
        <f>IF(N138="zákl. přenesená",J138,0)</f>
        <v>0</v>
      </c>
      <c r="BH138" s="145">
        <f>IF(N138="sníž. přenesená",J138,0)</f>
        <v>0</v>
      </c>
      <c r="BI138" s="145">
        <f>IF(N138="nulová",J138,0)</f>
        <v>0</v>
      </c>
      <c r="BJ138" s="18" t="s">
        <v>80</v>
      </c>
      <c r="BK138" s="145">
        <f>ROUND(I138*H138,2)</f>
        <v>0</v>
      </c>
      <c r="BL138" s="18" t="s">
        <v>90</v>
      </c>
      <c r="BM138" s="144" t="s">
        <v>230</v>
      </c>
    </row>
    <row r="139" spans="2:65" s="1" customFormat="1">
      <c r="B139" s="33"/>
      <c r="D139" s="146" t="s">
        <v>171</v>
      </c>
      <c r="F139" s="147" t="s">
        <v>231</v>
      </c>
      <c r="I139" s="148"/>
      <c r="L139" s="33"/>
      <c r="M139" s="149"/>
      <c r="T139" s="54"/>
      <c r="AT139" s="18" t="s">
        <v>171</v>
      </c>
      <c r="AU139" s="18" t="s">
        <v>82</v>
      </c>
    </row>
    <row r="140" spans="2:65" s="1" customFormat="1" ht="62.65" customHeight="1">
      <c r="B140" s="33"/>
      <c r="C140" s="133" t="s">
        <v>164</v>
      </c>
      <c r="D140" s="133" t="s">
        <v>166</v>
      </c>
      <c r="E140" s="134" t="s">
        <v>232</v>
      </c>
      <c r="F140" s="135" t="s">
        <v>233</v>
      </c>
      <c r="G140" s="136" t="s">
        <v>111</v>
      </c>
      <c r="H140" s="137">
        <v>4.55</v>
      </c>
      <c r="I140" s="138"/>
      <c r="J140" s="139">
        <f>ROUND(I140*H140,2)</f>
        <v>0</v>
      </c>
      <c r="K140" s="135" t="s">
        <v>169</v>
      </c>
      <c r="L140" s="33"/>
      <c r="M140" s="140" t="s">
        <v>19</v>
      </c>
      <c r="N140" s="141" t="s">
        <v>44</v>
      </c>
      <c r="P140" s="142">
        <f>O140*H140</f>
        <v>0</v>
      </c>
      <c r="Q140" s="142">
        <v>0</v>
      </c>
      <c r="R140" s="142">
        <f>Q140*H140</f>
        <v>0</v>
      </c>
      <c r="S140" s="142">
        <v>0.26</v>
      </c>
      <c r="T140" s="143">
        <f>S140*H140</f>
        <v>1.1830000000000001</v>
      </c>
      <c r="AR140" s="144" t="s">
        <v>90</v>
      </c>
      <c r="AT140" s="144" t="s">
        <v>166</v>
      </c>
      <c r="AU140" s="144" t="s">
        <v>82</v>
      </c>
      <c r="AY140" s="18" t="s">
        <v>163</v>
      </c>
      <c r="BE140" s="145">
        <f>IF(N140="základní",J140,0)</f>
        <v>0</v>
      </c>
      <c r="BF140" s="145">
        <f>IF(N140="snížená",J140,0)</f>
        <v>0</v>
      </c>
      <c r="BG140" s="145">
        <f>IF(N140="zákl. přenesená",J140,0)</f>
        <v>0</v>
      </c>
      <c r="BH140" s="145">
        <f>IF(N140="sníž. přenesená",J140,0)</f>
        <v>0</v>
      </c>
      <c r="BI140" s="145">
        <f>IF(N140="nulová",J140,0)</f>
        <v>0</v>
      </c>
      <c r="BJ140" s="18" t="s">
        <v>80</v>
      </c>
      <c r="BK140" s="145">
        <f>ROUND(I140*H140,2)</f>
        <v>0</v>
      </c>
      <c r="BL140" s="18" t="s">
        <v>90</v>
      </c>
      <c r="BM140" s="144" t="s">
        <v>234</v>
      </c>
    </row>
    <row r="141" spans="2:65" s="1" customFormat="1">
      <c r="B141" s="33"/>
      <c r="D141" s="146" t="s">
        <v>171</v>
      </c>
      <c r="F141" s="147" t="s">
        <v>235</v>
      </c>
      <c r="I141" s="148"/>
      <c r="L141" s="33"/>
      <c r="M141" s="149"/>
      <c r="T141" s="54"/>
      <c r="AT141" s="18" t="s">
        <v>171</v>
      </c>
      <c r="AU141" s="18" t="s">
        <v>82</v>
      </c>
    </row>
    <row r="142" spans="2:65" s="12" customFormat="1">
      <c r="B142" s="152"/>
      <c r="D142" s="150" t="s">
        <v>175</v>
      </c>
      <c r="E142" s="153" t="s">
        <v>19</v>
      </c>
      <c r="F142" s="154" t="s">
        <v>210</v>
      </c>
      <c r="H142" s="153" t="s">
        <v>19</v>
      </c>
      <c r="I142" s="155"/>
      <c r="L142" s="152"/>
      <c r="M142" s="156"/>
      <c r="T142" s="157"/>
      <c r="AT142" s="153" t="s">
        <v>175</v>
      </c>
      <c r="AU142" s="153" t="s">
        <v>82</v>
      </c>
      <c r="AV142" s="12" t="s">
        <v>80</v>
      </c>
      <c r="AW142" s="12" t="s">
        <v>34</v>
      </c>
      <c r="AX142" s="12" t="s">
        <v>73</v>
      </c>
      <c r="AY142" s="153" t="s">
        <v>163</v>
      </c>
    </row>
    <row r="143" spans="2:65" s="13" customFormat="1">
      <c r="B143" s="158"/>
      <c r="D143" s="150" t="s">
        <v>175</v>
      </c>
      <c r="E143" s="159" t="s">
        <v>19</v>
      </c>
      <c r="F143" s="160" t="s">
        <v>236</v>
      </c>
      <c r="H143" s="161">
        <v>4.55</v>
      </c>
      <c r="I143" s="162"/>
      <c r="L143" s="158"/>
      <c r="M143" s="163"/>
      <c r="T143" s="164"/>
      <c r="AT143" s="159" t="s">
        <v>175</v>
      </c>
      <c r="AU143" s="159" t="s">
        <v>82</v>
      </c>
      <c r="AV143" s="13" t="s">
        <v>82</v>
      </c>
      <c r="AW143" s="13" t="s">
        <v>34</v>
      </c>
      <c r="AX143" s="13" t="s">
        <v>80</v>
      </c>
      <c r="AY143" s="159" t="s">
        <v>163</v>
      </c>
    </row>
    <row r="144" spans="2:65" s="1" customFormat="1" ht="37.9" customHeight="1">
      <c r="B144" s="33"/>
      <c r="C144" s="133" t="s">
        <v>8</v>
      </c>
      <c r="D144" s="133" t="s">
        <v>166</v>
      </c>
      <c r="E144" s="134" t="s">
        <v>237</v>
      </c>
      <c r="F144" s="135" t="s">
        <v>238</v>
      </c>
      <c r="G144" s="136" t="s">
        <v>239</v>
      </c>
      <c r="H144" s="137">
        <v>4.5</v>
      </c>
      <c r="I144" s="138"/>
      <c r="J144" s="139">
        <f>ROUND(I144*H144,2)</f>
        <v>0</v>
      </c>
      <c r="K144" s="135" t="s">
        <v>169</v>
      </c>
      <c r="L144" s="33"/>
      <c r="M144" s="140" t="s">
        <v>19</v>
      </c>
      <c r="N144" s="141" t="s">
        <v>44</v>
      </c>
      <c r="P144" s="142">
        <f>O144*H144</f>
        <v>0</v>
      </c>
      <c r="Q144" s="142">
        <v>0</v>
      </c>
      <c r="R144" s="142">
        <f>Q144*H144</f>
        <v>0</v>
      </c>
      <c r="S144" s="142">
        <v>0.04</v>
      </c>
      <c r="T144" s="143">
        <f>S144*H144</f>
        <v>0.18</v>
      </c>
      <c r="AR144" s="144" t="s">
        <v>90</v>
      </c>
      <c r="AT144" s="144" t="s">
        <v>166</v>
      </c>
      <c r="AU144" s="144" t="s">
        <v>82</v>
      </c>
      <c r="AY144" s="18" t="s">
        <v>163</v>
      </c>
      <c r="BE144" s="145">
        <f>IF(N144="základní",J144,0)</f>
        <v>0</v>
      </c>
      <c r="BF144" s="145">
        <f>IF(N144="snížená",J144,0)</f>
        <v>0</v>
      </c>
      <c r="BG144" s="145">
        <f>IF(N144="zákl. přenesená",J144,0)</f>
        <v>0</v>
      </c>
      <c r="BH144" s="145">
        <f>IF(N144="sníž. přenesená",J144,0)</f>
        <v>0</v>
      </c>
      <c r="BI144" s="145">
        <f>IF(N144="nulová",J144,0)</f>
        <v>0</v>
      </c>
      <c r="BJ144" s="18" t="s">
        <v>80</v>
      </c>
      <c r="BK144" s="145">
        <f>ROUND(I144*H144,2)</f>
        <v>0</v>
      </c>
      <c r="BL144" s="18" t="s">
        <v>90</v>
      </c>
      <c r="BM144" s="144" t="s">
        <v>240</v>
      </c>
    </row>
    <row r="145" spans="2:65" s="1" customFormat="1">
      <c r="B145" s="33"/>
      <c r="D145" s="146" t="s">
        <v>171</v>
      </c>
      <c r="F145" s="147" t="s">
        <v>241</v>
      </c>
      <c r="I145" s="148"/>
      <c r="L145" s="33"/>
      <c r="M145" s="149"/>
      <c r="T145" s="54"/>
      <c r="AT145" s="18" t="s">
        <v>171</v>
      </c>
      <c r="AU145" s="18" t="s">
        <v>82</v>
      </c>
    </row>
    <row r="146" spans="2:65" s="12" customFormat="1">
      <c r="B146" s="152"/>
      <c r="D146" s="150" t="s">
        <v>175</v>
      </c>
      <c r="E146" s="153" t="s">
        <v>19</v>
      </c>
      <c r="F146" s="154" t="s">
        <v>210</v>
      </c>
      <c r="H146" s="153" t="s">
        <v>19</v>
      </c>
      <c r="I146" s="155"/>
      <c r="L146" s="152"/>
      <c r="M146" s="156"/>
      <c r="T146" s="157"/>
      <c r="AT146" s="153" t="s">
        <v>175</v>
      </c>
      <c r="AU146" s="153" t="s">
        <v>82</v>
      </c>
      <c r="AV146" s="12" t="s">
        <v>80</v>
      </c>
      <c r="AW146" s="12" t="s">
        <v>34</v>
      </c>
      <c r="AX146" s="12" t="s">
        <v>73</v>
      </c>
      <c r="AY146" s="153" t="s">
        <v>163</v>
      </c>
    </row>
    <row r="147" spans="2:65" s="13" customFormat="1">
      <c r="B147" s="158"/>
      <c r="D147" s="150" t="s">
        <v>175</v>
      </c>
      <c r="E147" s="159" t="s">
        <v>19</v>
      </c>
      <c r="F147" s="160" t="s">
        <v>242</v>
      </c>
      <c r="H147" s="161">
        <v>4.5</v>
      </c>
      <c r="I147" s="162"/>
      <c r="L147" s="158"/>
      <c r="M147" s="163"/>
      <c r="T147" s="164"/>
      <c r="AT147" s="159" t="s">
        <v>175</v>
      </c>
      <c r="AU147" s="159" t="s">
        <v>82</v>
      </c>
      <c r="AV147" s="13" t="s">
        <v>82</v>
      </c>
      <c r="AW147" s="13" t="s">
        <v>34</v>
      </c>
      <c r="AX147" s="13" t="s">
        <v>80</v>
      </c>
      <c r="AY147" s="159" t="s">
        <v>163</v>
      </c>
    </row>
    <row r="148" spans="2:65" s="1" customFormat="1" ht="37.9" customHeight="1">
      <c r="B148" s="33"/>
      <c r="C148" s="133" t="s">
        <v>243</v>
      </c>
      <c r="D148" s="133" t="s">
        <v>166</v>
      </c>
      <c r="E148" s="134" t="s">
        <v>244</v>
      </c>
      <c r="F148" s="135" t="s">
        <v>245</v>
      </c>
      <c r="G148" s="136" t="s">
        <v>218</v>
      </c>
      <c r="H148" s="137">
        <v>1.363</v>
      </c>
      <c r="I148" s="138"/>
      <c r="J148" s="139">
        <f>ROUND(I148*H148,2)</f>
        <v>0</v>
      </c>
      <c r="K148" s="135" t="s">
        <v>169</v>
      </c>
      <c r="L148" s="33"/>
      <c r="M148" s="140" t="s">
        <v>19</v>
      </c>
      <c r="N148" s="141" t="s">
        <v>44</v>
      </c>
      <c r="P148" s="142">
        <f>O148*H148</f>
        <v>0</v>
      </c>
      <c r="Q148" s="142">
        <v>0</v>
      </c>
      <c r="R148" s="142">
        <f>Q148*H148</f>
        <v>0</v>
      </c>
      <c r="S148" s="142">
        <v>0</v>
      </c>
      <c r="T148" s="143">
        <f>S148*H148</f>
        <v>0</v>
      </c>
      <c r="AR148" s="144" t="s">
        <v>90</v>
      </c>
      <c r="AT148" s="144" t="s">
        <v>166</v>
      </c>
      <c r="AU148" s="144" t="s">
        <v>82</v>
      </c>
      <c r="AY148" s="18" t="s">
        <v>163</v>
      </c>
      <c r="BE148" s="145">
        <f>IF(N148="základní",J148,0)</f>
        <v>0</v>
      </c>
      <c r="BF148" s="145">
        <f>IF(N148="snížená",J148,0)</f>
        <v>0</v>
      </c>
      <c r="BG148" s="145">
        <f>IF(N148="zákl. přenesená",J148,0)</f>
        <v>0</v>
      </c>
      <c r="BH148" s="145">
        <f>IF(N148="sníž. přenesená",J148,0)</f>
        <v>0</v>
      </c>
      <c r="BI148" s="145">
        <f>IF(N148="nulová",J148,0)</f>
        <v>0</v>
      </c>
      <c r="BJ148" s="18" t="s">
        <v>80</v>
      </c>
      <c r="BK148" s="145">
        <f>ROUND(I148*H148,2)</f>
        <v>0</v>
      </c>
      <c r="BL148" s="18" t="s">
        <v>90</v>
      </c>
      <c r="BM148" s="144" t="s">
        <v>246</v>
      </c>
    </row>
    <row r="149" spans="2:65" s="1" customFormat="1">
      <c r="B149" s="33"/>
      <c r="D149" s="146" t="s">
        <v>171</v>
      </c>
      <c r="F149" s="147" t="s">
        <v>247</v>
      </c>
      <c r="I149" s="148"/>
      <c r="L149" s="33"/>
      <c r="M149" s="149"/>
      <c r="T149" s="54"/>
      <c r="AT149" s="18" t="s">
        <v>171</v>
      </c>
      <c r="AU149" s="18" t="s">
        <v>82</v>
      </c>
    </row>
    <row r="150" spans="2:65" s="1" customFormat="1" ht="37.9" customHeight="1">
      <c r="B150" s="33"/>
      <c r="C150" s="133" t="s">
        <v>248</v>
      </c>
      <c r="D150" s="133" t="s">
        <v>166</v>
      </c>
      <c r="E150" s="134" t="s">
        <v>249</v>
      </c>
      <c r="F150" s="135" t="s">
        <v>250</v>
      </c>
      <c r="G150" s="136" t="s">
        <v>218</v>
      </c>
      <c r="H150" s="137">
        <v>19.082000000000001</v>
      </c>
      <c r="I150" s="138"/>
      <c r="J150" s="139">
        <f>ROUND(I150*H150,2)</f>
        <v>0</v>
      </c>
      <c r="K150" s="135" t="s">
        <v>169</v>
      </c>
      <c r="L150" s="33"/>
      <c r="M150" s="140" t="s">
        <v>19</v>
      </c>
      <c r="N150" s="141" t="s">
        <v>44</v>
      </c>
      <c r="P150" s="142">
        <f>O150*H150</f>
        <v>0</v>
      </c>
      <c r="Q150" s="142">
        <v>0</v>
      </c>
      <c r="R150" s="142">
        <f>Q150*H150</f>
        <v>0</v>
      </c>
      <c r="S150" s="142">
        <v>0</v>
      </c>
      <c r="T150" s="143">
        <f>S150*H150</f>
        <v>0</v>
      </c>
      <c r="AR150" s="144" t="s">
        <v>90</v>
      </c>
      <c r="AT150" s="144" t="s">
        <v>166</v>
      </c>
      <c r="AU150" s="144" t="s">
        <v>82</v>
      </c>
      <c r="AY150" s="18" t="s">
        <v>163</v>
      </c>
      <c r="BE150" s="145">
        <f>IF(N150="základní",J150,0)</f>
        <v>0</v>
      </c>
      <c r="BF150" s="145">
        <f>IF(N150="snížená",J150,0)</f>
        <v>0</v>
      </c>
      <c r="BG150" s="145">
        <f>IF(N150="zákl. přenesená",J150,0)</f>
        <v>0</v>
      </c>
      <c r="BH150" s="145">
        <f>IF(N150="sníž. přenesená",J150,0)</f>
        <v>0</v>
      </c>
      <c r="BI150" s="145">
        <f>IF(N150="nulová",J150,0)</f>
        <v>0</v>
      </c>
      <c r="BJ150" s="18" t="s">
        <v>80</v>
      </c>
      <c r="BK150" s="145">
        <f>ROUND(I150*H150,2)</f>
        <v>0</v>
      </c>
      <c r="BL150" s="18" t="s">
        <v>90</v>
      </c>
      <c r="BM150" s="144" t="s">
        <v>251</v>
      </c>
    </row>
    <row r="151" spans="2:65" s="1" customFormat="1">
      <c r="B151" s="33"/>
      <c r="D151" s="146" t="s">
        <v>171</v>
      </c>
      <c r="F151" s="147" t="s">
        <v>252</v>
      </c>
      <c r="I151" s="148"/>
      <c r="L151" s="33"/>
      <c r="M151" s="149"/>
      <c r="T151" s="54"/>
      <c r="AT151" s="18" t="s">
        <v>171</v>
      </c>
      <c r="AU151" s="18" t="s">
        <v>82</v>
      </c>
    </row>
    <row r="152" spans="2:65" s="13" customFormat="1">
      <c r="B152" s="158"/>
      <c r="D152" s="150" t="s">
        <v>175</v>
      </c>
      <c r="F152" s="160" t="s">
        <v>253</v>
      </c>
      <c r="H152" s="161">
        <v>19.082000000000001</v>
      </c>
      <c r="I152" s="162"/>
      <c r="L152" s="158"/>
      <c r="M152" s="163"/>
      <c r="T152" s="164"/>
      <c r="AT152" s="159" t="s">
        <v>175</v>
      </c>
      <c r="AU152" s="159" t="s">
        <v>82</v>
      </c>
      <c r="AV152" s="13" t="s">
        <v>82</v>
      </c>
      <c r="AW152" s="13" t="s">
        <v>4</v>
      </c>
      <c r="AX152" s="13" t="s">
        <v>80</v>
      </c>
      <c r="AY152" s="159" t="s">
        <v>163</v>
      </c>
    </row>
    <row r="153" spans="2:65" s="1" customFormat="1" ht="44.25" customHeight="1">
      <c r="B153" s="33"/>
      <c r="C153" s="133" t="s">
        <v>254</v>
      </c>
      <c r="D153" s="133" t="s">
        <v>166</v>
      </c>
      <c r="E153" s="134" t="s">
        <v>255</v>
      </c>
      <c r="F153" s="135" t="s">
        <v>256</v>
      </c>
      <c r="G153" s="136" t="s">
        <v>218</v>
      </c>
      <c r="H153" s="137">
        <v>1.363</v>
      </c>
      <c r="I153" s="138"/>
      <c r="J153" s="139">
        <f>ROUND(I153*H153,2)</f>
        <v>0</v>
      </c>
      <c r="K153" s="135" t="s">
        <v>169</v>
      </c>
      <c r="L153" s="33"/>
      <c r="M153" s="140" t="s">
        <v>19</v>
      </c>
      <c r="N153" s="141" t="s">
        <v>44</v>
      </c>
      <c r="P153" s="142">
        <f>O153*H153</f>
        <v>0</v>
      </c>
      <c r="Q153" s="142">
        <v>0</v>
      </c>
      <c r="R153" s="142">
        <f>Q153*H153</f>
        <v>0</v>
      </c>
      <c r="S153" s="142">
        <v>0</v>
      </c>
      <c r="T153" s="143">
        <f>S153*H153</f>
        <v>0</v>
      </c>
      <c r="AR153" s="144" t="s">
        <v>90</v>
      </c>
      <c r="AT153" s="144" t="s">
        <v>166</v>
      </c>
      <c r="AU153" s="144" t="s">
        <v>82</v>
      </c>
      <c r="AY153" s="18" t="s">
        <v>163</v>
      </c>
      <c r="BE153" s="145">
        <f>IF(N153="základní",J153,0)</f>
        <v>0</v>
      </c>
      <c r="BF153" s="145">
        <f>IF(N153="snížená",J153,0)</f>
        <v>0</v>
      </c>
      <c r="BG153" s="145">
        <f>IF(N153="zákl. přenesená",J153,0)</f>
        <v>0</v>
      </c>
      <c r="BH153" s="145">
        <f>IF(N153="sníž. přenesená",J153,0)</f>
        <v>0</v>
      </c>
      <c r="BI153" s="145">
        <f>IF(N153="nulová",J153,0)</f>
        <v>0</v>
      </c>
      <c r="BJ153" s="18" t="s">
        <v>80</v>
      </c>
      <c r="BK153" s="145">
        <f>ROUND(I153*H153,2)</f>
        <v>0</v>
      </c>
      <c r="BL153" s="18" t="s">
        <v>90</v>
      </c>
      <c r="BM153" s="144" t="s">
        <v>257</v>
      </c>
    </row>
    <row r="154" spans="2:65" s="1" customFormat="1">
      <c r="B154" s="33"/>
      <c r="D154" s="146" t="s">
        <v>171</v>
      </c>
      <c r="F154" s="147" t="s">
        <v>258</v>
      </c>
      <c r="I154" s="148"/>
      <c r="L154" s="33"/>
      <c r="M154" s="149"/>
      <c r="T154" s="54"/>
      <c r="AT154" s="18" t="s">
        <v>171</v>
      </c>
      <c r="AU154" s="18" t="s">
        <v>82</v>
      </c>
    </row>
    <row r="155" spans="2:65" s="1" customFormat="1" ht="33" customHeight="1">
      <c r="B155" s="33"/>
      <c r="C155" s="133" t="s">
        <v>259</v>
      </c>
      <c r="D155" s="133" t="s">
        <v>166</v>
      </c>
      <c r="E155" s="134" t="s">
        <v>260</v>
      </c>
      <c r="F155" s="135" t="s">
        <v>261</v>
      </c>
      <c r="G155" s="136" t="s">
        <v>107</v>
      </c>
      <c r="H155" s="137">
        <v>550.952</v>
      </c>
      <c r="I155" s="138"/>
      <c r="J155" s="139">
        <f>ROUND(I155*H155,2)</f>
        <v>0</v>
      </c>
      <c r="K155" s="135" t="s">
        <v>169</v>
      </c>
      <c r="L155" s="33"/>
      <c r="M155" s="140" t="s">
        <v>19</v>
      </c>
      <c r="N155" s="141" t="s">
        <v>44</v>
      </c>
      <c r="P155" s="142">
        <f>O155*H155</f>
        <v>0</v>
      </c>
      <c r="Q155" s="142">
        <v>0</v>
      </c>
      <c r="R155" s="142">
        <f>Q155*H155</f>
        <v>0</v>
      </c>
      <c r="S155" s="142">
        <v>0</v>
      </c>
      <c r="T155" s="143">
        <f>S155*H155</f>
        <v>0</v>
      </c>
      <c r="AR155" s="144" t="s">
        <v>90</v>
      </c>
      <c r="AT155" s="144" t="s">
        <v>166</v>
      </c>
      <c r="AU155" s="144" t="s">
        <v>82</v>
      </c>
      <c r="AY155" s="18" t="s">
        <v>163</v>
      </c>
      <c r="BE155" s="145">
        <f>IF(N155="základní",J155,0)</f>
        <v>0</v>
      </c>
      <c r="BF155" s="145">
        <f>IF(N155="snížená",J155,0)</f>
        <v>0</v>
      </c>
      <c r="BG155" s="145">
        <f>IF(N155="zákl. přenesená",J155,0)</f>
        <v>0</v>
      </c>
      <c r="BH155" s="145">
        <f>IF(N155="sníž. přenesená",J155,0)</f>
        <v>0</v>
      </c>
      <c r="BI155" s="145">
        <f>IF(N155="nulová",J155,0)</f>
        <v>0</v>
      </c>
      <c r="BJ155" s="18" t="s">
        <v>80</v>
      </c>
      <c r="BK155" s="145">
        <f>ROUND(I155*H155,2)</f>
        <v>0</v>
      </c>
      <c r="BL155" s="18" t="s">
        <v>90</v>
      </c>
      <c r="BM155" s="144" t="s">
        <v>262</v>
      </c>
    </row>
    <row r="156" spans="2:65" s="1" customFormat="1">
      <c r="B156" s="33"/>
      <c r="D156" s="146" t="s">
        <v>171</v>
      </c>
      <c r="F156" s="147" t="s">
        <v>263</v>
      </c>
      <c r="I156" s="148"/>
      <c r="L156" s="33"/>
      <c r="M156" s="149"/>
      <c r="T156" s="54"/>
      <c r="AT156" s="18" t="s">
        <v>171</v>
      </c>
      <c r="AU156" s="18" t="s">
        <v>82</v>
      </c>
    </row>
    <row r="157" spans="2:65" s="12" customFormat="1">
      <c r="B157" s="152"/>
      <c r="D157" s="150" t="s">
        <v>175</v>
      </c>
      <c r="E157" s="153" t="s">
        <v>19</v>
      </c>
      <c r="F157" s="154" t="s">
        <v>264</v>
      </c>
      <c r="H157" s="153" t="s">
        <v>19</v>
      </c>
      <c r="I157" s="155"/>
      <c r="L157" s="152"/>
      <c r="M157" s="156"/>
      <c r="T157" s="157"/>
      <c r="AT157" s="153" t="s">
        <v>175</v>
      </c>
      <c r="AU157" s="153" t="s">
        <v>82</v>
      </c>
      <c r="AV157" s="12" t="s">
        <v>80</v>
      </c>
      <c r="AW157" s="12" t="s">
        <v>34</v>
      </c>
      <c r="AX157" s="12" t="s">
        <v>73</v>
      </c>
      <c r="AY157" s="153" t="s">
        <v>163</v>
      </c>
    </row>
    <row r="158" spans="2:65" s="12" customFormat="1">
      <c r="B158" s="152"/>
      <c r="D158" s="150" t="s">
        <v>175</v>
      </c>
      <c r="E158" s="153" t="s">
        <v>19</v>
      </c>
      <c r="F158" s="154" t="s">
        <v>265</v>
      </c>
      <c r="H158" s="153" t="s">
        <v>19</v>
      </c>
      <c r="I158" s="155"/>
      <c r="L158" s="152"/>
      <c r="M158" s="156"/>
      <c r="T158" s="157"/>
      <c r="AT158" s="153" t="s">
        <v>175</v>
      </c>
      <c r="AU158" s="153" t="s">
        <v>82</v>
      </c>
      <c r="AV158" s="12" t="s">
        <v>80</v>
      </c>
      <c r="AW158" s="12" t="s">
        <v>34</v>
      </c>
      <c r="AX158" s="12" t="s">
        <v>73</v>
      </c>
      <c r="AY158" s="153" t="s">
        <v>163</v>
      </c>
    </row>
    <row r="159" spans="2:65" s="12" customFormat="1">
      <c r="B159" s="152"/>
      <c r="D159" s="150" t="s">
        <v>175</v>
      </c>
      <c r="E159" s="153" t="s">
        <v>19</v>
      </c>
      <c r="F159" s="154" t="s">
        <v>266</v>
      </c>
      <c r="H159" s="153" t="s">
        <v>19</v>
      </c>
      <c r="I159" s="155"/>
      <c r="L159" s="152"/>
      <c r="M159" s="156"/>
      <c r="T159" s="157"/>
      <c r="AT159" s="153" t="s">
        <v>175</v>
      </c>
      <c r="AU159" s="153" t="s">
        <v>82</v>
      </c>
      <c r="AV159" s="12" t="s">
        <v>80</v>
      </c>
      <c r="AW159" s="12" t="s">
        <v>34</v>
      </c>
      <c r="AX159" s="12" t="s">
        <v>73</v>
      </c>
      <c r="AY159" s="153" t="s">
        <v>163</v>
      </c>
    </row>
    <row r="160" spans="2:65" s="12" customFormat="1">
      <c r="B160" s="152"/>
      <c r="D160" s="150" t="s">
        <v>175</v>
      </c>
      <c r="E160" s="153" t="s">
        <v>19</v>
      </c>
      <c r="F160" s="154" t="s">
        <v>267</v>
      </c>
      <c r="H160" s="153" t="s">
        <v>19</v>
      </c>
      <c r="I160" s="155"/>
      <c r="L160" s="152"/>
      <c r="M160" s="156"/>
      <c r="T160" s="157"/>
      <c r="AT160" s="153" t="s">
        <v>175</v>
      </c>
      <c r="AU160" s="153" t="s">
        <v>82</v>
      </c>
      <c r="AV160" s="12" t="s">
        <v>80</v>
      </c>
      <c r="AW160" s="12" t="s">
        <v>34</v>
      </c>
      <c r="AX160" s="12" t="s">
        <v>73</v>
      </c>
      <c r="AY160" s="153" t="s">
        <v>163</v>
      </c>
    </row>
    <row r="161" spans="2:65" s="12" customFormat="1">
      <c r="B161" s="152"/>
      <c r="D161" s="150" t="s">
        <v>175</v>
      </c>
      <c r="E161" s="153" t="s">
        <v>19</v>
      </c>
      <c r="F161" s="154" t="s">
        <v>268</v>
      </c>
      <c r="H161" s="153" t="s">
        <v>19</v>
      </c>
      <c r="I161" s="155"/>
      <c r="L161" s="152"/>
      <c r="M161" s="156"/>
      <c r="T161" s="157"/>
      <c r="AT161" s="153" t="s">
        <v>175</v>
      </c>
      <c r="AU161" s="153" t="s">
        <v>82</v>
      </c>
      <c r="AV161" s="12" t="s">
        <v>80</v>
      </c>
      <c r="AW161" s="12" t="s">
        <v>34</v>
      </c>
      <c r="AX161" s="12" t="s">
        <v>73</v>
      </c>
      <c r="AY161" s="153" t="s">
        <v>163</v>
      </c>
    </row>
    <row r="162" spans="2:65" s="12" customFormat="1">
      <c r="B162" s="152"/>
      <c r="D162" s="150" t="s">
        <v>175</v>
      </c>
      <c r="E162" s="153" t="s">
        <v>19</v>
      </c>
      <c r="F162" s="154" t="s">
        <v>269</v>
      </c>
      <c r="H162" s="153" t="s">
        <v>19</v>
      </c>
      <c r="I162" s="155"/>
      <c r="L162" s="152"/>
      <c r="M162" s="156"/>
      <c r="T162" s="157"/>
      <c r="AT162" s="153" t="s">
        <v>175</v>
      </c>
      <c r="AU162" s="153" t="s">
        <v>82</v>
      </c>
      <c r="AV162" s="12" t="s">
        <v>80</v>
      </c>
      <c r="AW162" s="12" t="s">
        <v>34</v>
      </c>
      <c r="AX162" s="12" t="s">
        <v>73</v>
      </c>
      <c r="AY162" s="153" t="s">
        <v>163</v>
      </c>
    </row>
    <row r="163" spans="2:65" s="12" customFormat="1">
      <c r="B163" s="152"/>
      <c r="D163" s="150" t="s">
        <v>175</v>
      </c>
      <c r="E163" s="153" t="s">
        <v>19</v>
      </c>
      <c r="F163" s="154" t="s">
        <v>270</v>
      </c>
      <c r="H163" s="153" t="s">
        <v>19</v>
      </c>
      <c r="I163" s="155"/>
      <c r="L163" s="152"/>
      <c r="M163" s="156"/>
      <c r="T163" s="157"/>
      <c r="AT163" s="153" t="s">
        <v>175</v>
      </c>
      <c r="AU163" s="153" t="s">
        <v>82</v>
      </c>
      <c r="AV163" s="12" t="s">
        <v>80</v>
      </c>
      <c r="AW163" s="12" t="s">
        <v>34</v>
      </c>
      <c r="AX163" s="12" t="s">
        <v>73</v>
      </c>
      <c r="AY163" s="153" t="s">
        <v>163</v>
      </c>
    </row>
    <row r="164" spans="2:65" s="13" customFormat="1">
      <c r="B164" s="158"/>
      <c r="D164" s="150" t="s">
        <v>175</v>
      </c>
      <c r="E164" s="159" t="s">
        <v>19</v>
      </c>
      <c r="F164" s="160" t="s">
        <v>271</v>
      </c>
      <c r="H164" s="161">
        <v>54.768000000000001</v>
      </c>
      <c r="I164" s="162"/>
      <c r="L164" s="158"/>
      <c r="M164" s="163"/>
      <c r="T164" s="164"/>
      <c r="AT164" s="159" t="s">
        <v>175</v>
      </c>
      <c r="AU164" s="159" t="s">
        <v>82</v>
      </c>
      <c r="AV164" s="13" t="s">
        <v>82</v>
      </c>
      <c r="AW164" s="13" t="s">
        <v>34</v>
      </c>
      <c r="AX164" s="13" t="s">
        <v>73</v>
      </c>
      <c r="AY164" s="159" t="s">
        <v>163</v>
      </c>
    </row>
    <row r="165" spans="2:65" s="13" customFormat="1">
      <c r="B165" s="158"/>
      <c r="D165" s="150" t="s">
        <v>175</v>
      </c>
      <c r="E165" s="159" t="s">
        <v>19</v>
      </c>
      <c r="F165" s="160" t="s">
        <v>272</v>
      </c>
      <c r="H165" s="161">
        <v>84.257999999999996</v>
      </c>
      <c r="I165" s="162"/>
      <c r="L165" s="158"/>
      <c r="M165" s="163"/>
      <c r="T165" s="164"/>
      <c r="AT165" s="159" t="s">
        <v>175</v>
      </c>
      <c r="AU165" s="159" t="s">
        <v>82</v>
      </c>
      <c r="AV165" s="13" t="s">
        <v>82</v>
      </c>
      <c r="AW165" s="13" t="s">
        <v>34</v>
      </c>
      <c r="AX165" s="13" t="s">
        <v>73</v>
      </c>
      <c r="AY165" s="159" t="s">
        <v>163</v>
      </c>
    </row>
    <row r="166" spans="2:65" s="13" customFormat="1">
      <c r="B166" s="158"/>
      <c r="D166" s="150" t="s">
        <v>175</v>
      </c>
      <c r="E166" s="159" t="s">
        <v>19</v>
      </c>
      <c r="F166" s="160" t="s">
        <v>273</v>
      </c>
      <c r="H166" s="161">
        <v>26.331</v>
      </c>
      <c r="I166" s="162"/>
      <c r="L166" s="158"/>
      <c r="M166" s="163"/>
      <c r="T166" s="164"/>
      <c r="AT166" s="159" t="s">
        <v>175</v>
      </c>
      <c r="AU166" s="159" t="s">
        <v>82</v>
      </c>
      <c r="AV166" s="13" t="s">
        <v>82</v>
      </c>
      <c r="AW166" s="13" t="s">
        <v>34</v>
      </c>
      <c r="AX166" s="13" t="s">
        <v>73</v>
      </c>
      <c r="AY166" s="159" t="s">
        <v>163</v>
      </c>
    </row>
    <row r="167" spans="2:65" s="13" customFormat="1">
      <c r="B167" s="158"/>
      <c r="D167" s="150" t="s">
        <v>175</v>
      </c>
      <c r="E167" s="159" t="s">
        <v>19</v>
      </c>
      <c r="F167" s="160" t="s">
        <v>274</v>
      </c>
      <c r="H167" s="161">
        <v>131.65299999999999</v>
      </c>
      <c r="I167" s="162"/>
      <c r="L167" s="158"/>
      <c r="M167" s="163"/>
      <c r="T167" s="164"/>
      <c r="AT167" s="159" t="s">
        <v>175</v>
      </c>
      <c r="AU167" s="159" t="s">
        <v>82</v>
      </c>
      <c r="AV167" s="13" t="s">
        <v>82</v>
      </c>
      <c r="AW167" s="13" t="s">
        <v>34</v>
      </c>
      <c r="AX167" s="13" t="s">
        <v>73</v>
      </c>
      <c r="AY167" s="159" t="s">
        <v>163</v>
      </c>
    </row>
    <row r="168" spans="2:65" s="13" customFormat="1">
      <c r="B168" s="158"/>
      <c r="D168" s="150" t="s">
        <v>175</v>
      </c>
      <c r="E168" s="159" t="s">
        <v>19</v>
      </c>
      <c r="F168" s="160" t="s">
        <v>275</v>
      </c>
      <c r="H168" s="161">
        <v>242.24199999999999</v>
      </c>
      <c r="I168" s="162"/>
      <c r="L168" s="158"/>
      <c r="M168" s="163"/>
      <c r="T168" s="164"/>
      <c r="AT168" s="159" t="s">
        <v>175</v>
      </c>
      <c r="AU168" s="159" t="s">
        <v>82</v>
      </c>
      <c r="AV168" s="13" t="s">
        <v>82</v>
      </c>
      <c r="AW168" s="13" t="s">
        <v>34</v>
      </c>
      <c r="AX168" s="13" t="s">
        <v>73</v>
      </c>
      <c r="AY168" s="159" t="s">
        <v>163</v>
      </c>
    </row>
    <row r="169" spans="2:65" s="15" customFormat="1">
      <c r="B169" s="172"/>
      <c r="D169" s="150" t="s">
        <v>175</v>
      </c>
      <c r="E169" s="173" t="s">
        <v>19</v>
      </c>
      <c r="F169" s="174" t="s">
        <v>276</v>
      </c>
      <c r="H169" s="175">
        <v>539.25199999999995</v>
      </c>
      <c r="I169" s="176"/>
      <c r="L169" s="172"/>
      <c r="M169" s="177"/>
      <c r="T169" s="178"/>
      <c r="AT169" s="173" t="s">
        <v>175</v>
      </c>
      <c r="AU169" s="173" t="s">
        <v>82</v>
      </c>
      <c r="AV169" s="15" t="s">
        <v>181</v>
      </c>
      <c r="AW169" s="15" t="s">
        <v>34</v>
      </c>
      <c r="AX169" s="15" t="s">
        <v>73</v>
      </c>
      <c r="AY169" s="173" t="s">
        <v>163</v>
      </c>
    </row>
    <row r="170" spans="2:65" s="13" customFormat="1">
      <c r="B170" s="158"/>
      <c r="D170" s="150" t="s">
        <v>175</v>
      </c>
      <c r="E170" s="159" t="s">
        <v>19</v>
      </c>
      <c r="F170" s="160" t="s">
        <v>277</v>
      </c>
      <c r="H170" s="161">
        <v>11.7</v>
      </c>
      <c r="I170" s="162"/>
      <c r="L170" s="158"/>
      <c r="M170" s="163"/>
      <c r="T170" s="164"/>
      <c r="AT170" s="159" t="s">
        <v>175</v>
      </c>
      <c r="AU170" s="159" t="s">
        <v>82</v>
      </c>
      <c r="AV170" s="13" t="s">
        <v>82</v>
      </c>
      <c r="AW170" s="13" t="s">
        <v>34</v>
      </c>
      <c r="AX170" s="13" t="s">
        <v>73</v>
      </c>
      <c r="AY170" s="159" t="s">
        <v>163</v>
      </c>
    </row>
    <row r="171" spans="2:65" s="15" customFormat="1">
      <c r="B171" s="172"/>
      <c r="D171" s="150" t="s">
        <v>175</v>
      </c>
      <c r="E171" s="173" t="s">
        <v>19</v>
      </c>
      <c r="F171" s="174" t="s">
        <v>276</v>
      </c>
      <c r="H171" s="175">
        <v>11.7</v>
      </c>
      <c r="I171" s="176"/>
      <c r="L171" s="172"/>
      <c r="M171" s="177"/>
      <c r="T171" s="178"/>
      <c r="AT171" s="173" t="s">
        <v>175</v>
      </c>
      <c r="AU171" s="173" t="s">
        <v>82</v>
      </c>
      <c r="AV171" s="15" t="s">
        <v>181</v>
      </c>
      <c r="AW171" s="15" t="s">
        <v>34</v>
      </c>
      <c r="AX171" s="15" t="s">
        <v>73</v>
      </c>
      <c r="AY171" s="173" t="s">
        <v>163</v>
      </c>
    </row>
    <row r="172" spans="2:65" s="14" customFormat="1">
      <c r="B172" s="165"/>
      <c r="D172" s="150" t="s">
        <v>175</v>
      </c>
      <c r="E172" s="166" t="s">
        <v>105</v>
      </c>
      <c r="F172" s="167" t="s">
        <v>214</v>
      </c>
      <c r="H172" s="168">
        <v>550.952</v>
      </c>
      <c r="I172" s="169"/>
      <c r="L172" s="165"/>
      <c r="M172" s="170"/>
      <c r="T172" s="171"/>
      <c r="AT172" s="166" t="s">
        <v>175</v>
      </c>
      <c r="AU172" s="166" t="s">
        <v>82</v>
      </c>
      <c r="AV172" s="14" t="s">
        <v>90</v>
      </c>
      <c r="AW172" s="14" t="s">
        <v>34</v>
      </c>
      <c r="AX172" s="14" t="s">
        <v>80</v>
      </c>
      <c r="AY172" s="166" t="s">
        <v>163</v>
      </c>
    </row>
    <row r="173" spans="2:65" s="1" customFormat="1" ht="62.65" customHeight="1">
      <c r="B173" s="33"/>
      <c r="C173" s="133" t="s">
        <v>278</v>
      </c>
      <c r="D173" s="133" t="s">
        <v>166</v>
      </c>
      <c r="E173" s="134" t="s">
        <v>279</v>
      </c>
      <c r="F173" s="135" t="s">
        <v>280</v>
      </c>
      <c r="G173" s="136" t="s">
        <v>107</v>
      </c>
      <c r="H173" s="137">
        <v>110.19</v>
      </c>
      <c r="I173" s="138"/>
      <c r="J173" s="139">
        <f>ROUND(I173*H173,2)</f>
        <v>0</v>
      </c>
      <c r="K173" s="135" t="s">
        <v>169</v>
      </c>
      <c r="L173" s="33"/>
      <c r="M173" s="140" t="s">
        <v>19</v>
      </c>
      <c r="N173" s="141" t="s">
        <v>44</v>
      </c>
      <c r="P173" s="142">
        <f>O173*H173</f>
        <v>0</v>
      </c>
      <c r="Q173" s="142">
        <v>0</v>
      </c>
      <c r="R173" s="142">
        <f>Q173*H173</f>
        <v>0</v>
      </c>
      <c r="S173" s="142">
        <v>0</v>
      </c>
      <c r="T173" s="143">
        <f>S173*H173</f>
        <v>0</v>
      </c>
      <c r="AR173" s="144" t="s">
        <v>90</v>
      </c>
      <c r="AT173" s="144" t="s">
        <v>166</v>
      </c>
      <c r="AU173" s="144" t="s">
        <v>82</v>
      </c>
      <c r="AY173" s="18" t="s">
        <v>163</v>
      </c>
      <c r="BE173" s="145">
        <f>IF(N173="základní",J173,0)</f>
        <v>0</v>
      </c>
      <c r="BF173" s="145">
        <f>IF(N173="snížená",J173,0)</f>
        <v>0</v>
      </c>
      <c r="BG173" s="145">
        <f>IF(N173="zákl. přenesená",J173,0)</f>
        <v>0</v>
      </c>
      <c r="BH173" s="145">
        <f>IF(N173="sníž. přenesená",J173,0)</f>
        <v>0</v>
      </c>
      <c r="BI173" s="145">
        <f>IF(N173="nulová",J173,0)</f>
        <v>0</v>
      </c>
      <c r="BJ173" s="18" t="s">
        <v>80</v>
      </c>
      <c r="BK173" s="145">
        <f>ROUND(I173*H173,2)</f>
        <v>0</v>
      </c>
      <c r="BL173" s="18" t="s">
        <v>90</v>
      </c>
      <c r="BM173" s="144" t="s">
        <v>281</v>
      </c>
    </row>
    <row r="174" spans="2:65" s="1" customFormat="1">
      <c r="B174" s="33"/>
      <c r="D174" s="146" t="s">
        <v>171</v>
      </c>
      <c r="F174" s="147" t="s">
        <v>282</v>
      </c>
      <c r="I174" s="148"/>
      <c r="L174" s="33"/>
      <c r="M174" s="149"/>
      <c r="T174" s="54"/>
      <c r="AT174" s="18" t="s">
        <v>171</v>
      </c>
      <c r="AU174" s="18" t="s">
        <v>82</v>
      </c>
    </row>
    <row r="175" spans="2:65" s="12" customFormat="1">
      <c r="B175" s="152"/>
      <c r="D175" s="150" t="s">
        <v>175</v>
      </c>
      <c r="E175" s="153" t="s">
        <v>19</v>
      </c>
      <c r="F175" s="154" t="s">
        <v>283</v>
      </c>
      <c r="H175" s="153" t="s">
        <v>19</v>
      </c>
      <c r="I175" s="155"/>
      <c r="L175" s="152"/>
      <c r="M175" s="156"/>
      <c r="T175" s="157"/>
      <c r="AT175" s="153" t="s">
        <v>175</v>
      </c>
      <c r="AU175" s="153" t="s">
        <v>82</v>
      </c>
      <c r="AV175" s="12" t="s">
        <v>80</v>
      </c>
      <c r="AW175" s="12" t="s">
        <v>34</v>
      </c>
      <c r="AX175" s="12" t="s">
        <v>73</v>
      </c>
      <c r="AY175" s="153" t="s">
        <v>163</v>
      </c>
    </row>
    <row r="176" spans="2:65" s="13" customFormat="1">
      <c r="B176" s="158"/>
      <c r="D176" s="150" t="s">
        <v>175</v>
      </c>
      <c r="E176" s="159" t="s">
        <v>19</v>
      </c>
      <c r="F176" s="160" t="s">
        <v>284</v>
      </c>
      <c r="H176" s="161">
        <v>110.19</v>
      </c>
      <c r="I176" s="162"/>
      <c r="L176" s="158"/>
      <c r="M176" s="163"/>
      <c r="T176" s="164"/>
      <c r="AT176" s="159" t="s">
        <v>175</v>
      </c>
      <c r="AU176" s="159" t="s">
        <v>82</v>
      </c>
      <c r="AV176" s="13" t="s">
        <v>82</v>
      </c>
      <c r="AW176" s="13" t="s">
        <v>34</v>
      </c>
      <c r="AX176" s="13" t="s">
        <v>80</v>
      </c>
      <c r="AY176" s="159" t="s">
        <v>163</v>
      </c>
    </row>
    <row r="177" spans="2:65" s="1" customFormat="1" ht="62.65" customHeight="1">
      <c r="B177" s="33"/>
      <c r="C177" s="133" t="s">
        <v>285</v>
      </c>
      <c r="D177" s="133" t="s">
        <v>166</v>
      </c>
      <c r="E177" s="134" t="s">
        <v>286</v>
      </c>
      <c r="F177" s="135" t="s">
        <v>287</v>
      </c>
      <c r="G177" s="136" t="s">
        <v>107</v>
      </c>
      <c r="H177" s="137">
        <v>440.762</v>
      </c>
      <c r="I177" s="138"/>
      <c r="J177" s="139">
        <f>ROUND(I177*H177,2)</f>
        <v>0</v>
      </c>
      <c r="K177" s="135" t="s">
        <v>169</v>
      </c>
      <c r="L177" s="33"/>
      <c r="M177" s="140" t="s">
        <v>19</v>
      </c>
      <c r="N177" s="141" t="s">
        <v>44</v>
      </c>
      <c r="P177" s="142">
        <f>O177*H177</f>
        <v>0</v>
      </c>
      <c r="Q177" s="142">
        <v>0</v>
      </c>
      <c r="R177" s="142">
        <f>Q177*H177</f>
        <v>0</v>
      </c>
      <c r="S177" s="142">
        <v>0</v>
      </c>
      <c r="T177" s="143">
        <f>S177*H177</f>
        <v>0</v>
      </c>
      <c r="AR177" s="144" t="s">
        <v>90</v>
      </c>
      <c r="AT177" s="144" t="s">
        <v>166</v>
      </c>
      <c r="AU177" s="144" t="s">
        <v>82</v>
      </c>
      <c r="AY177" s="18" t="s">
        <v>163</v>
      </c>
      <c r="BE177" s="145">
        <f>IF(N177="základní",J177,0)</f>
        <v>0</v>
      </c>
      <c r="BF177" s="145">
        <f>IF(N177="snížená",J177,0)</f>
        <v>0</v>
      </c>
      <c r="BG177" s="145">
        <f>IF(N177="zákl. přenesená",J177,0)</f>
        <v>0</v>
      </c>
      <c r="BH177" s="145">
        <f>IF(N177="sníž. přenesená",J177,0)</f>
        <v>0</v>
      </c>
      <c r="BI177" s="145">
        <f>IF(N177="nulová",J177,0)</f>
        <v>0</v>
      </c>
      <c r="BJ177" s="18" t="s">
        <v>80</v>
      </c>
      <c r="BK177" s="145">
        <f>ROUND(I177*H177,2)</f>
        <v>0</v>
      </c>
      <c r="BL177" s="18" t="s">
        <v>90</v>
      </c>
      <c r="BM177" s="144" t="s">
        <v>288</v>
      </c>
    </row>
    <row r="178" spans="2:65" s="1" customFormat="1">
      <c r="B178" s="33"/>
      <c r="D178" s="146" t="s">
        <v>171</v>
      </c>
      <c r="F178" s="147" t="s">
        <v>289</v>
      </c>
      <c r="I178" s="148"/>
      <c r="L178" s="33"/>
      <c r="M178" s="149"/>
      <c r="T178" s="54"/>
      <c r="AT178" s="18" t="s">
        <v>171</v>
      </c>
      <c r="AU178" s="18" t="s">
        <v>82</v>
      </c>
    </row>
    <row r="179" spans="2:65" s="12" customFormat="1">
      <c r="B179" s="152"/>
      <c r="D179" s="150" t="s">
        <v>175</v>
      </c>
      <c r="E179" s="153" t="s">
        <v>19</v>
      </c>
      <c r="F179" s="154" t="s">
        <v>290</v>
      </c>
      <c r="H179" s="153" t="s">
        <v>19</v>
      </c>
      <c r="I179" s="155"/>
      <c r="L179" s="152"/>
      <c r="M179" s="156"/>
      <c r="T179" s="157"/>
      <c r="AT179" s="153" t="s">
        <v>175</v>
      </c>
      <c r="AU179" s="153" t="s">
        <v>82</v>
      </c>
      <c r="AV179" s="12" t="s">
        <v>80</v>
      </c>
      <c r="AW179" s="12" t="s">
        <v>34</v>
      </c>
      <c r="AX179" s="12" t="s">
        <v>73</v>
      </c>
      <c r="AY179" s="153" t="s">
        <v>163</v>
      </c>
    </row>
    <row r="180" spans="2:65" s="13" customFormat="1">
      <c r="B180" s="158"/>
      <c r="D180" s="150" t="s">
        <v>175</v>
      </c>
      <c r="E180" s="159" t="s">
        <v>19</v>
      </c>
      <c r="F180" s="160" t="s">
        <v>291</v>
      </c>
      <c r="H180" s="161">
        <v>440.762</v>
      </c>
      <c r="I180" s="162"/>
      <c r="L180" s="158"/>
      <c r="M180" s="163"/>
      <c r="T180" s="164"/>
      <c r="AT180" s="159" t="s">
        <v>175</v>
      </c>
      <c r="AU180" s="159" t="s">
        <v>82</v>
      </c>
      <c r="AV180" s="13" t="s">
        <v>82</v>
      </c>
      <c r="AW180" s="13" t="s">
        <v>34</v>
      </c>
      <c r="AX180" s="13" t="s">
        <v>80</v>
      </c>
      <c r="AY180" s="159" t="s">
        <v>163</v>
      </c>
    </row>
    <row r="181" spans="2:65" s="1" customFormat="1" ht="66.75" customHeight="1">
      <c r="B181" s="33"/>
      <c r="C181" s="133" t="s">
        <v>292</v>
      </c>
      <c r="D181" s="133" t="s">
        <v>166</v>
      </c>
      <c r="E181" s="134" t="s">
        <v>293</v>
      </c>
      <c r="F181" s="135" t="s">
        <v>294</v>
      </c>
      <c r="G181" s="136" t="s">
        <v>107</v>
      </c>
      <c r="H181" s="137">
        <v>2203.81</v>
      </c>
      <c r="I181" s="138"/>
      <c r="J181" s="139">
        <f>ROUND(I181*H181,2)</f>
        <v>0</v>
      </c>
      <c r="K181" s="135" t="s">
        <v>169</v>
      </c>
      <c r="L181" s="33"/>
      <c r="M181" s="140" t="s">
        <v>19</v>
      </c>
      <c r="N181" s="141" t="s">
        <v>44</v>
      </c>
      <c r="P181" s="142">
        <f>O181*H181</f>
        <v>0</v>
      </c>
      <c r="Q181" s="142">
        <v>0</v>
      </c>
      <c r="R181" s="142">
        <f>Q181*H181</f>
        <v>0</v>
      </c>
      <c r="S181" s="142">
        <v>0</v>
      </c>
      <c r="T181" s="143">
        <f>S181*H181</f>
        <v>0</v>
      </c>
      <c r="AR181" s="144" t="s">
        <v>90</v>
      </c>
      <c r="AT181" s="144" t="s">
        <v>166</v>
      </c>
      <c r="AU181" s="144" t="s">
        <v>82</v>
      </c>
      <c r="AY181" s="18" t="s">
        <v>163</v>
      </c>
      <c r="BE181" s="145">
        <f>IF(N181="základní",J181,0)</f>
        <v>0</v>
      </c>
      <c r="BF181" s="145">
        <f>IF(N181="snížená",J181,0)</f>
        <v>0</v>
      </c>
      <c r="BG181" s="145">
        <f>IF(N181="zákl. přenesená",J181,0)</f>
        <v>0</v>
      </c>
      <c r="BH181" s="145">
        <f>IF(N181="sníž. přenesená",J181,0)</f>
        <v>0</v>
      </c>
      <c r="BI181" s="145">
        <f>IF(N181="nulová",J181,0)</f>
        <v>0</v>
      </c>
      <c r="BJ181" s="18" t="s">
        <v>80</v>
      </c>
      <c r="BK181" s="145">
        <f>ROUND(I181*H181,2)</f>
        <v>0</v>
      </c>
      <c r="BL181" s="18" t="s">
        <v>90</v>
      </c>
      <c r="BM181" s="144" t="s">
        <v>295</v>
      </c>
    </row>
    <row r="182" spans="2:65" s="1" customFormat="1">
      <c r="B182" s="33"/>
      <c r="D182" s="146" t="s">
        <v>171</v>
      </c>
      <c r="F182" s="147" t="s">
        <v>296</v>
      </c>
      <c r="I182" s="148"/>
      <c r="L182" s="33"/>
      <c r="M182" s="149"/>
      <c r="T182" s="54"/>
      <c r="AT182" s="18" t="s">
        <v>171</v>
      </c>
      <c r="AU182" s="18" t="s">
        <v>82</v>
      </c>
    </row>
    <row r="183" spans="2:65" s="13" customFormat="1">
      <c r="B183" s="158"/>
      <c r="D183" s="150" t="s">
        <v>175</v>
      </c>
      <c r="F183" s="160" t="s">
        <v>297</v>
      </c>
      <c r="H183" s="161">
        <v>2203.81</v>
      </c>
      <c r="I183" s="162"/>
      <c r="L183" s="158"/>
      <c r="M183" s="163"/>
      <c r="T183" s="164"/>
      <c r="AT183" s="159" t="s">
        <v>175</v>
      </c>
      <c r="AU183" s="159" t="s">
        <v>82</v>
      </c>
      <c r="AV183" s="13" t="s">
        <v>82</v>
      </c>
      <c r="AW183" s="13" t="s">
        <v>4</v>
      </c>
      <c r="AX183" s="13" t="s">
        <v>80</v>
      </c>
      <c r="AY183" s="159" t="s">
        <v>163</v>
      </c>
    </row>
    <row r="184" spans="2:65" s="1" customFormat="1" ht="44.25" customHeight="1">
      <c r="B184" s="33"/>
      <c r="C184" s="133" t="s">
        <v>298</v>
      </c>
      <c r="D184" s="133" t="s">
        <v>166</v>
      </c>
      <c r="E184" s="134" t="s">
        <v>299</v>
      </c>
      <c r="F184" s="135" t="s">
        <v>300</v>
      </c>
      <c r="G184" s="136" t="s">
        <v>218</v>
      </c>
      <c r="H184" s="137">
        <v>793.37199999999996</v>
      </c>
      <c r="I184" s="138"/>
      <c r="J184" s="139">
        <f>ROUND(I184*H184,2)</f>
        <v>0</v>
      </c>
      <c r="K184" s="135" t="s">
        <v>169</v>
      </c>
      <c r="L184" s="33"/>
      <c r="M184" s="140" t="s">
        <v>19</v>
      </c>
      <c r="N184" s="141" t="s">
        <v>44</v>
      </c>
      <c r="P184" s="142">
        <f>O184*H184</f>
        <v>0</v>
      </c>
      <c r="Q184" s="142">
        <v>0</v>
      </c>
      <c r="R184" s="142">
        <f>Q184*H184</f>
        <v>0</v>
      </c>
      <c r="S184" s="142">
        <v>0</v>
      </c>
      <c r="T184" s="143">
        <f>S184*H184</f>
        <v>0</v>
      </c>
      <c r="AR184" s="144" t="s">
        <v>90</v>
      </c>
      <c r="AT184" s="144" t="s">
        <v>166</v>
      </c>
      <c r="AU184" s="144" t="s">
        <v>82</v>
      </c>
      <c r="AY184" s="18" t="s">
        <v>163</v>
      </c>
      <c r="BE184" s="145">
        <f>IF(N184="základní",J184,0)</f>
        <v>0</v>
      </c>
      <c r="BF184" s="145">
        <f>IF(N184="snížená",J184,0)</f>
        <v>0</v>
      </c>
      <c r="BG184" s="145">
        <f>IF(N184="zákl. přenesená",J184,0)</f>
        <v>0</v>
      </c>
      <c r="BH184" s="145">
        <f>IF(N184="sníž. přenesená",J184,0)</f>
        <v>0</v>
      </c>
      <c r="BI184" s="145">
        <f>IF(N184="nulová",J184,0)</f>
        <v>0</v>
      </c>
      <c r="BJ184" s="18" t="s">
        <v>80</v>
      </c>
      <c r="BK184" s="145">
        <f>ROUND(I184*H184,2)</f>
        <v>0</v>
      </c>
      <c r="BL184" s="18" t="s">
        <v>90</v>
      </c>
      <c r="BM184" s="144" t="s">
        <v>301</v>
      </c>
    </row>
    <row r="185" spans="2:65" s="1" customFormat="1">
      <c r="B185" s="33"/>
      <c r="D185" s="146" t="s">
        <v>171</v>
      </c>
      <c r="F185" s="147" t="s">
        <v>302</v>
      </c>
      <c r="I185" s="148"/>
      <c r="L185" s="33"/>
      <c r="M185" s="149"/>
      <c r="T185" s="54"/>
      <c r="AT185" s="18" t="s">
        <v>171</v>
      </c>
      <c r="AU185" s="18" t="s">
        <v>82</v>
      </c>
    </row>
    <row r="186" spans="2:65" s="13" customFormat="1">
      <c r="B186" s="158"/>
      <c r="D186" s="150" t="s">
        <v>175</v>
      </c>
      <c r="F186" s="160" t="s">
        <v>303</v>
      </c>
      <c r="H186" s="161">
        <v>793.37199999999996</v>
      </c>
      <c r="I186" s="162"/>
      <c r="L186" s="158"/>
      <c r="M186" s="163"/>
      <c r="T186" s="164"/>
      <c r="AT186" s="159" t="s">
        <v>175</v>
      </c>
      <c r="AU186" s="159" t="s">
        <v>82</v>
      </c>
      <c r="AV186" s="13" t="s">
        <v>82</v>
      </c>
      <c r="AW186" s="13" t="s">
        <v>4</v>
      </c>
      <c r="AX186" s="13" t="s">
        <v>80</v>
      </c>
      <c r="AY186" s="159" t="s">
        <v>163</v>
      </c>
    </row>
    <row r="187" spans="2:65" s="1" customFormat="1" ht="33" customHeight="1">
      <c r="B187" s="33"/>
      <c r="C187" s="133" t="s">
        <v>7</v>
      </c>
      <c r="D187" s="133" t="s">
        <v>166</v>
      </c>
      <c r="E187" s="134" t="s">
        <v>304</v>
      </c>
      <c r="F187" s="135" t="s">
        <v>305</v>
      </c>
      <c r="G187" s="136" t="s">
        <v>111</v>
      </c>
      <c r="H187" s="137">
        <v>421.29199999999997</v>
      </c>
      <c r="I187" s="138"/>
      <c r="J187" s="139">
        <f>ROUND(I187*H187,2)</f>
        <v>0</v>
      </c>
      <c r="K187" s="135" t="s">
        <v>169</v>
      </c>
      <c r="L187" s="33"/>
      <c r="M187" s="140" t="s">
        <v>19</v>
      </c>
      <c r="N187" s="141" t="s">
        <v>44</v>
      </c>
      <c r="P187" s="142">
        <f>O187*H187</f>
        <v>0</v>
      </c>
      <c r="Q187" s="142">
        <v>0</v>
      </c>
      <c r="R187" s="142">
        <f>Q187*H187</f>
        <v>0</v>
      </c>
      <c r="S187" s="142">
        <v>0</v>
      </c>
      <c r="T187" s="143">
        <f>S187*H187</f>
        <v>0</v>
      </c>
      <c r="AR187" s="144" t="s">
        <v>90</v>
      </c>
      <c r="AT187" s="144" t="s">
        <v>166</v>
      </c>
      <c r="AU187" s="144" t="s">
        <v>82</v>
      </c>
      <c r="AY187" s="18" t="s">
        <v>163</v>
      </c>
      <c r="BE187" s="145">
        <f>IF(N187="základní",J187,0)</f>
        <v>0</v>
      </c>
      <c r="BF187" s="145">
        <f>IF(N187="snížená",J187,0)</f>
        <v>0</v>
      </c>
      <c r="BG187" s="145">
        <f>IF(N187="zákl. přenesená",J187,0)</f>
        <v>0</v>
      </c>
      <c r="BH187" s="145">
        <f>IF(N187="sníž. přenesená",J187,0)</f>
        <v>0</v>
      </c>
      <c r="BI187" s="145">
        <f>IF(N187="nulová",J187,0)</f>
        <v>0</v>
      </c>
      <c r="BJ187" s="18" t="s">
        <v>80</v>
      </c>
      <c r="BK187" s="145">
        <f>ROUND(I187*H187,2)</f>
        <v>0</v>
      </c>
      <c r="BL187" s="18" t="s">
        <v>90</v>
      </c>
      <c r="BM187" s="144" t="s">
        <v>306</v>
      </c>
    </row>
    <row r="188" spans="2:65" s="1" customFormat="1">
      <c r="B188" s="33"/>
      <c r="D188" s="146" t="s">
        <v>171</v>
      </c>
      <c r="F188" s="147" t="s">
        <v>307</v>
      </c>
      <c r="I188" s="148"/>
      <c r="L188" s="33"/>
      <c r="M188" s="149"/>
      <c r="T188" s="54"/>
      <c r="AT188" s="18" t="s">
        <v>171</v>
      </c>
      <c r="AU188" s="18" t="s">
        <v>82</v>
      </c>
    </row>
    <row r="189" spans="2:65" s="12" customFormat="1">
      <c r="B189" s="152"/>
      <c r="D189" s="150" t="s">
        <v>175</v>
      </c>
      <c r="E189" s="153" t="s">
        <v>19</v>
      </c>
      <c r="F189" s="154" t="s">
        <v>266</v>
      </c>
      <c r="H189" s="153" t="s">
        <v>19</v>
      </c>
      <c r="I189" s="155"/>
      <c r="L189" s="152"/>
      <c r="M189" s="156"/>
      <c r="T189" s="157"/>
      <c r="AT189" s="153" t="s">
        <v>175</v>
      </c>
      <c r="AU189" s="153" t="s">
        <v>82</v>
      </c>
      <c r="AV189" s="12" t="s">
        <v>80</v>
      </c>
      <c r="AW189" s="12" t="s">
        <v>34</v>
      </c>
      <c r="AX189" s="12" t="s">
        <v>73</v>
      </c>
      <c r="AY189" s="153" t="s">
        <v>163</v>
      </c>
    </row>
    <row r="190" spans="2:65" s="12" customFormat="1">
      <c r="B190" s="152"/>
      <c r="D190" s="150" t="s">
        <v>175</v>
      </c>
      <c r="E190" s="153" t="s">
        <v>19</v>
      </c>
      <c r="F190" s="154" t="s">
        <v>269</v>
      </c>
      <c r="H190" s="153" t="s">
        <v>19</v>
      </c>
      <c r="I190" s="155"/>
      <c r="L190" s="152"/>
      <c r="M190" s="156"/>
      <c r="T190" s="157"/>
      <c r="AT190" s="153" t="s">
        <v>175</v>
      </c>
      <c r="AU190" s="153" t="s">
        <v>82</v>
      </c>
      <c r="AV190" s="12" t="s">
        <v>80</v>
      </c>
      <c r="AW190" s="12" t="s">
        <v>34</v>
      </c>
      <c r="AX190" s="12" t="s">
        <v>73</v>
      </c>
      <c r="AY190" s="153" t="s">
        <v>163</v>
      </c>
    </row>
    <row r="191" spans="2:65" s="12" customFormat="1">
      <c r="B191" s="152"/>
      <c r="D191" s="150" t="s">
        <v>175</v>
      </c>
      <c r="E191" s="153" t="s">
        <v>19</v>
      </c>
      <c r="F191" s="154" t="s">
        <v>270</v>
      </c>
      <c r="H191" s="153" t="s">
        <v>19</v>
      </c>
      <c r="I191" s="155"/>
      <c r="L191" s="152"/>
      <c r="M191" s="156"/>
      <c r="T191" s="157"/>
      <c r="AT191" s="153" t="s">
        <v>175</v>
      </c>
      <c r="AU191" s="153" t="s">
        <v>82</v>
      </c>
      <c r="AV191" s="12" t="s">
        <v>80</v>
      </c>
      <c r="AW191" s="12" t="s">
        <v>34</v>
      </c>
      <c r="AX191" s="12" t="s">
        <v>73</v>
      </c>
      <c r="AY191" s="153" t="s">
        <v>163</v>
      </c>
    </row>
    <row r="192" spans="2:65" s="12" customFormat="1">
      <c r="B192" s="152"/>
      <c r="D192" s="150" t="s">
        <v>175</v>
      </c>
      <c r="E192" s="153" t="s">
        <v>19</v>
      </c>
      <c r="F192" s="154" t="s">
        <v>308</v>
      </c>
      <c r="H192" s="153" t="s">
        <v>19</v>
      </c>
      <c r="I192" s="155"/>
      <c r="L192" s="152"/>
      <c r="M192" s="156"/>
      <c r="T192" s="157"/>
      <c r="AT192" s="153" t="s">
        <v>175</v>
      </c>
      <c r="AU192" s="153" t="s">
        <v>82</v>
      </c>
      <c r="AV192" s="12" t="s">
        <v>80</v>
      </c>
      <c r="AW192" s="12" t="s">
        <v>34</v>
      </c>
      <c r="AX192" s="12" t="s">
        <v>73</v>
      </c>
      <c r="AY192" s="153" t="s">
        <v>163</v>
      </c>
    </row>
    <row r="193" spans="2:65" s="13" customFormat="1">
      <c r="B193" s="158"/>
      <c r="D193" s="150" t="s">
        <v>175</v>
      </c>
      <c r="E193" s="159" t="s">
        <v>19</v>
      </c>
      <c r="F193" s="160" t="s">
        <v>309</v>
      </c>
      <c r="H193" s="161">
        <v>84.257999999999996</v>
      </c>
      <c r="I193" s="162"/>
      <c r="L193" s="158"/>
      <c r="M193" s="163"/>
      <c r="T193" s="164"/>
      <c r="AT193" s="159" t="s">
        <v>175</v>
      </c>
      <c r="AU193" s="159" t="s">
        <v>82</v>
      </c>
      <c r="AV193" s="13" t="s">
        <v>82</v>
      </c>
      <c r="AW193" s="13" t="s">
        <v>34</v>
      </c>
      <c r="AX193" s="13" t="s">
        <v>73</v>
      </c>
      <c r="AY193" s="159" t="s">
        <v>163</v>
      </c>
    </row>
    <row r="194" spans="2:65" s="13" customFormat="1">
      <c r="B194" s="158"/>
      <c r="D194" s="150" t="s">
        <v>175</v>
      </c>
      <c r="E194" s="159" t="s">
        <v>19</v>
      </c>
      <c r="F194" s="160" t="s">
        <v>310</v>
      </c>
      <c r="H194" s="161">
        <v>105.32299999999999</v>
      </c>
      <c r="I194" s="162"/>
      <c r="L194" s="158"/>
      <c r="M194" s="163"/>
      <c r="T194" s="164"/>
      <c r="AT194" s="159" t="s">
        <v>175</v>
      </c>
      <c r="AU194" s="159" t="s">
        <v>82</v>
      </c>
      <c r="AV194" s="13" t="s">
        <v>82</v>
      </c>
      <c r="AW194" s="13" t="s">
        <v>34</v>
      </c>
      <c r="AX194" s="13" t="s">
        <v>73</v>
      </c>
      <c r="AY194" s="159" t="s">
        <v>163</v>
      </c>
    </row>
    <row r="195" spans="2:65" s="13" customFormat="1">
      <c r="B195" s="158"/>
      <c r="D195" s="150" t="s">
        <v>175</v>
      </c>
      <c r="E195" s="159" t="s">
        <v>19</v>
      </c>
      <c r="F195" s="160" t="s">
        <v>311</v>
      </c>
      <c r="H195" s="161">
        <v>21.065000000000001</v>
      </c>
      <c r="I195" s="162"/>
      <c r="L195" s="158"/>
      <c r="M195" s="163"/>
      <c r="T195" s="164"/>
      <c r="AT195" s="159" t="s">
        <v>175</v>
      </c>
      <c r="AU195" s="159" t="s">
        <v>82</v>
      </c>
      <c r="AV195" s="13" t="s">
        <v>82</v>
      </c>
      <c r="AW195" s="13" t="s">
        <v>34</v>
      </c>
      <c r="AX195" s="13" t="s">
        <v>73</v>
      </c>
      <c r="AY195" s="159" t="s">
        <v>163</v>
      </c>
    </row>
    <row r="196" spans="2:65" s="13" customFormat="1">
      <c r="B196" s="158"/>
      <c r="D196" s="150" t="s">
        <v>175</v>
      </c>
      <c r="E196" s="159" t="s">
        <v>19</v>
      </c>
      <c r="F196" s="160" t="s">
        <v>312</v>
      </c>
      <c r="H196" s="161">
        <v>105.32299999999999</v>
      </c>
      <c r="I196" s="162"/>
      <c r="L196" s="158"/>
      <c r="M196" s="163"/>
      <c r="T196" s="164"/>
      <c r="AT196" s="159" t="s">
        <v>175</v>
      </c>
      <c r="AU196" s="159" t="s">
        <v>82</v>
      </c>
      <c r="AV196" s="13" t="s">
        <v>82</v>
      </c>
      <c r="AW196" s="13" t="s">
        <v>34</v>
      </c>
      <c r="AX196" s="13" t="s">
        <v>73</v>
      </c>
      <c r="AY196" s="159" t="s">
        <v>163</v>
      </c>
    </row>
    <row r="197" spans="2:65" s="13" customFormat="1">
      <c r="B197" s="158"/>
      <c r="D197" s="150" t="s">
        <v>175</v>
      </c>
      <c r="E197" s="159" t="s">
        <v>19</v>
      </c>
      <c r="F197" s="160" t="s">
        <v>313</v>
      </c>
      <c r="H197" s="161">
        <v>105.32299999999999</v>
      </c>
      <c r="I197" s="162"/>
      <c r="L197" s="158"/>
      <c r="M197" s="163"/>
      <c r="T197" s="164"/>
      <c r="AT197" s="159" t="s">
        <v>175</v>
      </c>
      <c r="AU197" s="159" t="s">
        <v>82</v>
      </c>
      <c r="AV197" s="13" t="s">
        <v>82</v>
      </c>
      <c r="AW197" s="13" t="s">
        <v>34</v>
      </c>
      <c r="AX197" s="13" t="s">
        <v>73</v>
      </c>
      <c r="AY197" s="159" t="s">
        <v>163</v>
      </c>
    </row>
    <row r="198" spans="2:65" s="14" customFormat="1">
      <c r="B198" s="165"/>
      <c r="D198" s="150" t="s">
        <v>175</v>
      </c>
      <c r="E198" s="166" t="s">
        <v>19</v>
      </c>
      <c r="F198" s="167" t="s">
        <v>214</v>
      </c>
      <c r="H198" s="168">
        <v>421.29199999999997</v>
      </c>
      <c r="I198" s="169"/>
      <c r="L198" s="165"/>
      <c r="M198" s="170"/>
      <c r="T198" s="171"/>
      <c r="AT198" s="166" t="s">
        <v>175</v>
      </c>
      <c r="AU198" s="166" t="s">
        <v>82</v>
      </c>
      <c r="AV198" s="14" t="s">
        <v>90</v>
      </c>
      <c r="AW198" s="14" t="s">
        <v>34</v>
      </c>
      <c r="AX198" s="14" t="s">
        <v>80</v>
      </c>
      <c r="AY198" s="166" t="s">
        <v>163</v>
      </c>
    </row>
    <row r="199" spans="2:65" s="11" customFormat="1" ht="22.9" customHeight="1">
      <c r="B199" s="121"/>
      <c r="D199" s="122" t="s">
        <v>72</v>
      </c>
      <c r="E199" s="131" t="s">
        <v>314</v>
      </c>
      <c r="F199" s="131" t="s">
        <v>315</v>
      </c>
      <c r="I199" s="124"/>
      <c r="J199" s="132">
        <f>BK199</f>
        <v>0</v>
      </c>
      <c r="L199" s="121"/>
      <c r="M199" s="126"/>
      <c r="P199" s="127">
        <f>SUM(P200:P273)</f>
        <v>0</v>
      </c>
      <c r="R199" s="127">
        <f>SUM(R200:R273)</f>
        <v>0</v>
      </c>
      <c r="T199" s="128">
        <f>SUM(T200:T273)</f>
        <v>0</v>
      </c>
      <c r="AR199" s="122" t="s">
        <v>80</v>
      </c>
      <c r="AT199" s="129" t="s">
        <v>72</v>
      </c>
      <c r="AU199" s="129" t="s">
        <v>80</v>
      </c>
      <c r="AY199" s="122" t="s">
        <v>163</v>
      </c>
      <c r="BK199" s="130">
        <f>SUM(BK200:BK273)</f>
        <v>0</v>
      </c>
    </row>
    <row r="200" spans="2:65" s="1" customFormat="1" ht="44.25" customHeight="1">
      <c r="B200" s="33"/>
      <c r="C200" s="133" t="s">
        <v>316</v>
      </c>
      <c r="D200" s="133" t="s">
        <v>166</v>
      </c>
      <c r="E200" s="134" t="s">
        <v>317</v>
      </c>
      <c r="F200" s="135" t="s">
        <v>318</v>
      </c>
      <c r="G200" s="136" t="s">
        <v>107</v>
      </c>
      <c r="H200" s="137">
        <v>144.41900000000001</v>
      </c>
      <c r="I200" s="138"/>
      <c r="J200" s="139">
        <f>ROUND(I200*H200,2)</f>
        <v>0</v>
      </c>
      <c r="K200" s="135" t="s">
        <v>169</v>
      </c>
      <c r="L200" s="33"/>
      <c r="M200" s="140" t="s">
        <v>19</v>
      </c>
      <c r="N200" s="141" t="s">
        <v>44</v>
      </c>
      <c r="P200" s="142">
        <f>O200*H200</f>
        <v>0</v>
      </c>
      <c r="Q200" s="142">
        <v>0</v>
      </c>
      <c r="R200" s="142">
        <f>Q200*H200</f>
        <v>0</v>
      </c>
      <c r="S200" s="142">
        <v>0</v>
      </c>
      <c r="T200" s="143">
        <f>S200*H200</f>
        <v>0</v>
      </c>
      <c r="AR200" s="144" t="s">
        <v>90</v>
      </c>
      <c r="AT200" s="144" t="s">
        <v>166</v>
      </c>
      <c r="AU200" s="144" t="s">
        <v>82</v>
      </c>
      <c r="AY200" s="18" t="s">
        <v>163</v>
      </c>
      <c r="BE200" s="145">
        <f>IF(N200="základní",J200,0)</f>
        <v>0</v>
      </c>
      <c r="BF200" s="145">
        <f>IF(N200="snížená",J200,0)</f>
        <v>0</v>
      </c>
      <c r="BG200" s="145">
        <f>IF(N200="zákl. přenesená",J200,0)</f>
        <v>0</v>
      </c>
      <c r="BH200" s="145">
        <f>IF(N200="sníž. přenesená",J200,0)</f>
        <v>0</v>
      </c>
      <c r="BI200" s="145">
        <f>IF(N200="nulová",J200,0)</f>
        <v>0</v>
      </c>
      <c r="BJ200" s="18" t="s">
        <v>80</v>
      </c>
      <c r="BK200" s="145">
        <f>ROUND(I200*H200,2)</f>
        <v>0</v>
      </c>
      <c r="BL200" s="18" t="s">
        <v>90</v>
      </c>
      <c r="BM200" s="144" t="s">
        <v>319</v>
      </c>
    </row>
    <row r="201" spans="2:65" s="1" customFormat="1">
      <c r="B201" s="33"/>
      <c r="D201" s="146" t="s">
        <v>171</v>
      </c>
      <c r="F201" s="147" t="s">
        <v>320</v>
      </c>
      <c r="I201" s="148"/>
      <c r="L201" s="33"/>
      <c r="M201" s="149"/>
      <c r="T201" s="54"/>
      <c r="AT201" s="18" t="s">
        <v>171</v>
      </c>
      <c r="AU201" s="18" t="s">
        <v>82</v>
      </c>
    </row>
    <row r="202" spans="2:65" s="12" customFormat="1">
      <c r="B202" s="152"/>
      <c r="D202" s="150" t="s">
        <v>175</v>
      </c>
      <c r="E202" s="153" t="s">
        <v>19</v>
      </c>
      <c r="F202" s="154" t="s">
        <v>269</v>
      </c>
      <c r="H202" s="153" t="s">
        <v>19</v>
      </c>
      <c r="I202" s="155"/>
      <c r="L202" s="152"/>
      <c r="M202" s="156"/>
      <c r="T202" s="157"/>
      <c r="AT202" s="153" t="s">
        <v>175</v>
      </c>
      <c r="AU202" s="153" t="s">
        <v>82</v>
      </c>
      <c r="AV202" s="12" t="s">
        <v>80</v>
      </c>
      <c r="AW202" s="12" t="s">
        <v>34</v>
      </c>
      <c r="AX202" s="12" t="s">
        <v>73</v>
      </c>
      <c r="AY202" s="153" t="s">
        <v>163</v>
      </c>
    </row>
    <row r="203" spans="2:65" s="12" customFormat="1">
      <c r="B203" s="152"/>
      <c r="D203" s="150" t="s">
        <v>175</v>
      </c>
      <c r="E203" s="153" t="s">
        <v>19</v>
      </c>
      <c r="F203" s="154" t="s">
        <v>321</v>
      </c>
      <c r="H203" s="153" t="s">
        <v>19</v>
      </c>
      <c r="I203" s="155"/>
      <c r="L203" s="152"/>
      <c r="M203" s="156"/>
      <c r="T203" s="157"/>
      <c r="AT203" s="153" t="s">
        <v>175</v>
      </c>
      <c r="AU203" s="153" t="s">
        <v>82</v>
      </c>
      <c r="AV203" s="12" t="s">
        <v>80</v>
      </c>
      <c r="AW203" s="12" t="s">
        <v>34</v>
      </c>
      <c r="AX203" s="12" t="s">
        <v>73</v>
      </c>
      <c r="AY203" s="153" t="s">
        <v>163</v>
      </c>
    </row>
    <row r="204" spans="2:65" s="12" customFormat="1">
      <c r="B204" s="152"/>
      <c r="D204" s="150" t="s">
        <v>175</v>
      </c>
      <c r="E204" s="153" t="s">
        <v>19</v>
      </c>
      <c r="F204" s="154" t="s">
        <v>322</v>
      </c>
      <c r="H204" s="153" t="s">
        <v>19</v>
      </c>
      <c r="I204" s="155"/>
      <c r="L204" s="152"/>
      <c r="M204" s="156"/>
      <c r="T204" s="157"/>
      <c r="AT204" s="153" t="s">
        <v>175</v>
      </c>
      <c r="AU204" s="153" t="s">
        <v>82</v>
      </c>
      <c r="AV204" s="12" t="s">
        <v>80</v>
      </c>
      <c r="AW204" s="12" t="s">
        <v>34</v>
      </c>
      <c r="AX204" s="12" t="s">
        <v>73</v>
      </c>
      <c r="AY204" s="153" t="s">
        <v>163</v>
      </c>
    </row>
    <row r="205" spans="2:65" s="12" customFormat="1">
      <c r="B205" s="152"/>
      <c r="D205" s="150" t="s">
        <v>175</v>
      </c>
      <c r="E205" s="153" t="s">
        <v>19</v>
      </c>
      <c r="F205" s="154" t="s">
        <v>323</v>
      </c>
      <c r="H205" s="153" t="s">
        <v>19</v>
      </c>
      <c r="I205" s="155"/>
      <c r="L205" s="152"/>
      <c r="M205" s="156"/>
      <c r="T205" s="157"/>
      <c r="AT205" s="153" t="s">
        <v>175</v>
      </c>
      <c r="AU205" s="153" t="s">
        <v>82</v>
      </c>
      <c r="AV205" s="12" t="s">
        <v>80</v>
      </c>
      <c r="AW205" s="12" t="s">
        <v>34</v>
      </c>
      <c r="AX205" s="12" t="s">
        <v>73</v>
      </c>
      <c r="AY205" s="153" t="s">
        <v>163</v>
      </c>
    </row>
    <row r="206" spans="2:65" s="12" customFormat="1">
      <c r="B206" s="152"/>
      <c r="D206" s="150" t="s">
        <v>175</v>
      </c>
      <c r="E206" s="153" t="s">
        <v>19</v>
      </c>
      <c r="F206" s="154" t="s">
        <v>324</v>
      </c>
      <c r="H206" s="153" t="s">
        <v>19</v>
      </c>
      <c r="I206" s="155"/>
      <c r="L206" s="152"/>
      <c r="M206" s="156"/>
      <c r="T206" s="157"/>
      <c r="AT206" s="153" t="s">
        <v>175</v>
      </c>
      <c r="AU206" s="153" t="s">
        <v>82</v>
      </c>
      <c r="AV206" s="12" t="s">
        <v>80</v>
      </c>
      <c r="AW206" s="12" t="s">
        <v>34</v>
      </c>
      <c r="AX206" s="12" t="s">
        <v>73</v>
      </c>
      <c r="AY206" s="153" t="s">
        <v>163</v>
      </c>
    </row>
    <row r="207" spans="2:65" s="12" customFormat="1">
      <c r="B207" s="152"/>
      <c r="D207" s="150" t="s">
        <v>175</v>
      </c>
      <c r="E207" s="153" t="s">
        <v>19</v>
      </c>
      <c r="F207" s="154" t="s">
        <v>325</v>
      </c>
      <c r="H207" s="153" t="s">
        <v>19</v>
      </c>
      <c r="I207" s="155"/>
      <c r="L207" s="152"/>
      <c r="M207" s="156"/>
      <c r="T207" s="157"/>
      <c r="AT207" s="153" t="s">
        <v>175</v>
      </c>
      <c r="AU207" s="153" t="s">
        <v>82</v>
      </c>
      <c r="AV207" s="12" t="s">
        <v>80</v>
      </c>
      <c r="AW207" s="12" t="s">
        <v>34</v>
      </c>
      <c r="AX207" s="12" t="s">
        <v>73</v>
      </c>
      <c r="AY207" s="153" t="s">
        <v>163</v>
      </c>
    </row>
    <row r="208" spans="2:65" s="12" customFormat="1">
      <c r="B208" s="152"/>
      <c r="D208" s="150" t="s">
        <v>175</v>
      </c>
      <c r="E208" s="153" t="s">
        <v>19</v>
      </c>
      <c r="F208" s="154" t="s">
        <v>326</v>
      </c>
      <c r="H208" s="153" t="s">
        <v>19</v>
      </c>
      <c r="I208" s="155"/>
      <c r="L208" s="152"/>
      <c r="M208" s="156"/>
      <c r="T208" s="157"/>
      <c r="AT208" s="153" t="s">
        <v>175</v>
      </c>
      <c r="AU208" s="153" t="s">
        <v>82</v>
      </c>
      <c r="AV208" s="12" t="s">
        <v>80</v>
      </c>
      <c r="AW208" s="12" t="s">
        <v>34</v>
      </c>
      <c r="AX208" s="12" t="s">
        <v>73</v>
      </c>
      <c r="AY208" s="153" t="s">
        <v>163</v>
      </c>
    </row>
    <row r="209" spans="2:51" s="12" customFormat="1">
      <c r="B209" s="152"/>
      <c r="D209" s="150" t="s">
        <v>175</v>
      </c>
      <c r="E209" s="153" t="s">
        <v>19</v>
      </c>
      <c r="F209" s="154" t="s">
        <v>327</v>
      </c>
      <c r="H209" s="153" t="s">
        <v>19</v>
      </c>
      <c r="I209" s="155"/>
      <c r="L209" s="152"/>
      <c r="M209" s="156"/>
      <c r="T209" s="157"/>
      <c r="AT209" s="153" t="s">
        <v>175</v>
      </c>
      <c r="AU209" s="153" t="s">
        <v>82</v>
      </c>
      <c r="AV209" s="12" t="s">
        <v>80</v>
      </c>
      <c r="AW209" s="12" t="s">
        <v>34</v>
      </c>
      <c r="AX209" s="12" t="s">
        <v>73</v>
      </c>
      <c r="AY209" s="153" t="s">
        <v>163</v>
      </c>
    </row>
    <row r="210" spans="2:51" s="12" customFormat="1">
      <c r="B210" s="152"/>
      <c r="D210" s="150" t="s">
        <v>175</v>
      </c>
      <c r="E210" s="153" t="s">
        <v>19</v>
      </c>
      <c r="F210" s="154" t="s">
        <v>328</v>
      </c>
      <c r="H210" s="153" t="s">
        <v>19</v>
      </c>
      <c r="I210" s="155"/>
      <c r="L210" s="152"/>
      <c r="M210" s="156"/>
      <c r="T210" s="157"/>
      <c r="AT210" s="153" t="s">
        <v>175</v>
      </c>
      <c r="AU210" s="153" t="s">
        <v>82</v>
      </c>
      <c r="AV210" s="12" t="s">
        <v>80</v>
      </c>
      <c r="AW210" s="12" t="s">
        <v>34</v>
      </c>
      <c r="AX210" s="12" t="s">
        <v>73</v>
      </c>
      <c r="AY210" s="153" t="s">
        <v>163</v>
      </c>
    </row>
    <row r="211" spans="2:51" s="13" customFormat="1">
      <c r="B211" s="158"/>
      <c r="D211" s="150" t="s">
        <v>175</v>
      </c>
      <c r="E211" s="159" t="s">
        <v>19</v>
      </c>
      <c r="F211" s="160" t="s">
        <v>329</v>
      </c>
      <c r="H211" s="161">
        <v>16.065999999999999</v>
      </c>
      <c r="I211" s="162"/>
      <c r="L211" s="158"/>
      <c r="M211" s="163"/>
      <c r="T211" s="164"/>
      <c r="AT211" s="159" t="s">
        <v>175</v>
      </c>
      <c r="AU211" s="159" t="s">
        <v>82</v>
      </c>
      <c r="AV211" s="13" t="s">
        <v>82</v>
      </c>
      <c r="AW211" s="13" t="s">
        <v>34</v>
      </c>
      <c r="AX211" s="13" t="s">
        <v>73</v>
      </c>
      <c r="AY211" s="159" t="s">
        <v>163</v>
      </c>
    </row>
    <row r="212" spans="2:51" s="13" customFormat="1">
      <c r="B212" s="158"/>
      <c r="D212" s="150" t="s">
        <v>175</v>
      </c>
      <c r="E212" s="159" t="s">
        <v>19</v>
      </c>
      <c r="F212" s="160" t="s">
        <v>330</v>
      </c>
      <c r="H212" s="161">
        <v>13.452999999999999</v>
      </c>
      <c r="I212" s="162"/>
      <c r="L212" s="158"/>
      <c r="M212" s="163"/>
      <c r="T212" s="164"/>
      <c r="AT212" s="159" t="s">
        <v>175</v>
      </c>
      <c r="AU212" s="159" t="s">
        <v>82</v>
      </c>
      <c r="AV212" s="13" t="s">
        <v>82</v>
      </c>
      <c r="AW212" s="13" t="s">
        <v>34</v>
      </c>
      <c r="AX212" s="13" t="s">
        <v>73</v>
      </c>
      <c r="AY212" s="159" t="s">
        <v>163</v>
      </c>
    </row>
    <row r="213" spans="2:51" s="13" customFormat="1">
      <c r="B213" s="158"/>
      <c r="D213" s="150" t="s">
        <v>175</v>
      </c>
      <c r="E213" s="159" t="s">
        <v>19</v>
      </c>
      <c r="F213" s="160" t="s">
        <v>331</v>
      </c>
      <c r="H213" s="161">
        <v>5.4189999999999996</v>
      </c>
      <c r="I213" s="162"/>
      <c r="L213" s="158"/>
      <c r="M213" s="163"/>
      <c r="T213" s="164"/>
      <c r="AT213" s="159" t="s">
        <v>175</v>
      </c>
      <c r="AU213" s="159" t="s">
        <v>82</v>
      </c>
      <c r="AV213" s="13" t="s">
        <v>82</v>
      </c>
      <c r="AW213" s="13" t="s">
        <v>34</v>
      </c>
      <c r="AX213" s="13" t="s">
        <v>73</v>
      </c>
      <c r="AY213" s="159" t="s">
        <v>163</v>
      </c>
    </row>
    <row r="214" spans="2:51" s="13" customFormat="1">
      <c r="B214" s="158"/>
      <c r="D214" s="150" t="s">
        <v>175</v>
      </c>
      <c r="E214" s="159" t="s">
        <v>19</v>
      </c>
      <c r="F214" s="160" t="s">
        <v>332</v>
      </c>
      <c r="H214" s="161">
        <v>9.2710000000000008</v>
      </c>
      <c r="I214" s="162"/>
      <c r="L214" s="158"/>
      <c r="M214" s="163"/>
      <c r="T214" s="164"/>
      <c r="AT214" s="159" t="s">
        <v>175</v>
      </c>
      <c r="AU214" s="159" t="s">
        <v>82</v>
      </c>
      <c r="AV214" s="13" t="s">
        <v>82</v>
      </c>
      <c r="AW214" s="13" t="s">
        <v>34</v>
      </c>
      <c r="AX214" s="13" t="s">
        <v>73</v>
      </c>
      <c r="AY214" s="159" t="s">
        <v>163</v>
      </c>
    </row>
    <row r="215" spans="2:51" s="15" customFormat="1">
      <c r="B215" s="172"/>
      <c r="D215" s="150" t="s">
        <v>175</v>
      </c>
      <c r="E215" s="173" t="s">
        <v>19</v>
      </c>
      <c r="F215" s="174" t="s">
        <v>276</v>
      </c>
      <c r="H215" s="175">
        <v>44.208999999999996</v>
      </c>
      <c r="I215" s="176"/>
      <c r="L215" s="172"/>
      <c r="M215" s="177"/>
      <c r="T215" s="178"/>
      <c r="AT215" s="173" t="s">
        <v>175</v>
      </c>
      <c r="AU215" s="173" t="s">
        <v>82</v>
      </c>
      <c r="AV215" s="15" t="s">
        <v>181</v>
      </c>
      <c r="AW215" s="15" t="s">
        <v>34</v>
      </c>
      <c r="AX215" s="15" t="s">
        <v>73</v>
      </c>
      <c r="AY215" s="173" t="s">
        <v>163</v>
      </c>
    </row>
    <row r="216" spans="2:51" s="12" customFormat="1">
      <c r="B216" s="152"/>
      <c r="D216" s="150" t="s">
        <v>175</v>
      </c>
      <c r="E216" s="153" t="s">
        <v>19</v>
      </c>
      <c r="F216" s="154" t="s">
        <v>333</v>
      </c>
      <c r="H216" s="153" t="s">
        <v>19</v>
      </c>
      <c r="I216" s="155"/>
      <c r="L216" s="152"/>
      <c r="M216" s="156"/>
      <c r="T216" s="157"/>
      <c r="AT216" s="153" t="s">
        <v>175</v>
      </c>
      <c r="AU216" s="153" t="s">
        <v>82</v>
      </c>
      <c r="AV216" s="12" t="s">
        <v>80</v>
      </c>
      <c r="AW216" s="12" t="s">
        <v>34</v>
      </c>
      <c r="AX216" s="12" t="s">
        <v>73</v>
      </c>
      <c r="AY216" s="153" t="s">
        <v>163</v>
      </c>
    </row>
    <row r="217" spans="2:51" s="13" customFormat="1">
      <c r="B217" s="158"/>
      <c r="D217" s="150" t="s">
        <v>175</v>
      </c>
      <c r="E217" s="159" t="s">
        <v>19</v>
      </c>
      <c r="F217" s="160" t="s">
        <v>334</v>
      </c>
      <c r="H217" s="161">
        <v>30.64</v>
      </c>
      <c r="I217" s="162"/>
      <c r="L217" s="158"/>
      <c r="M217" s="163"/>
      <c r="T217" s="164"/>
      <c r="AT217" s="159" t="s">
        <v>175</v>
      </c>
      <c r="AU217" s="159" t="s">
        <v>82</v>
      </c>
      <c r="AV217" s="13" t="s">
        <v>82</v>
      </c>
      <c r="AW217" s="13" t="s">
        <v>34</v>
      </c>
      <c r="AX217" s="13" t="s">
        <v>73</v>
      </c>
      <c r="AY217" s="159" t="s">
        <v>163</v>
      </c>
    </row>
    <row r="218" spans="2:51" s="13" customFormat="1">
      <c r="B218" s="158"/>
      <c r="D218" s="150" t="s">
        <v>175</v>
      </c>
      <c r="E218" s="159" t="s">
        <v>19</v>
      </c>
      <c r="F218" s="160" t="s">
        <v>335</v>
      </c>
      <c r="H218" s="161">
        <v>1.08</v>
      </c>
      <c r="I218" s="162"/>
      <c r="L218" s="158"/>
      <c r="M218" s="163"/>
      <c r="T218" s="164"/>
      <c r="AT218" s="159" t="s">
        <v>175</v>
      </c>
      <c r="AU218" s="159" t="s">
        <v>82</v>
      </c>
      <c r="AV218" s="13" t="s">
        <v>82</v>
      </c>
      <c r="AW218" s="13" t="s">
        <v>34</v>
      </c>
      <c r="AX218" s="13" t="s">
        <v>73</v>
      </c>
      <c r="AY218" s="159" t="s">
        <v>163</v>
      </c>
    </row>
    <row r="219" spans="2:51" s="15" customFormat="1">
      <c r="B219" s="172"/>
      <c r="D219" s="150" t="s">
        <v>175</v>
      </c>
      <c r="E219" s="173" t="s">
        <v>19</v>
      </c>
      <c r="F219" s="174" t="s">
        <v>276</v>
      </c>
      <c r="H219" s="175">
        <v>31.72</v>
      </c>
      <c r="I219" s="176"/>
      <c r="L219" s="172"/>
      <c r="M219" s="177"/>
      <c r="T219" s="178"/>
      <c r="AT219" s="173" t="s">
        <v>175</v>
      </c>
      <c r="AU219" s="173" t="s">
        <v>82</v>
      </c>
      <c r="AV219" s="15" t="s">
        <v>181</v>
      </c>
      <c r="AW219" s="15" t="s">
        <v>34</v>
      </c>
      <c r="AX219" s="15" t="s">
        <v>73</v>
      </c>
      <c r="AY219" s="173" t="s">
        <v>163</v>
      </c>
    </row>
    <row r="220" spans="2:51" s="12" customFormat="1">
      <c r="B220" s="152"/>
      <c r="D220" s="150" t="s">
        <v>175</v>
      </c>
      <c r="E220" s="153" t="s">
        <v>19</v>
      </c>
      <c r="F220" s="154" t="s">
        <v>336</v>
      </c>
      <c r="H220" s="153" t="s">
        <v>19</v>
      </c>
      <c r="I220" s="155"/>
      <c r="L220" s="152"/>
      <c r="M220" s="156"/>
      <c r="T220" s="157"/>
      <c r="AT220" s="153" t="s">
        <v>175</v>
      </c>
      <c r="AU220" s="153" t="s">
        <v>82</v>
      </c>
      <c r="AV220" s="12" t="s">
        <v>80</v>
      </c>
      <c r="AW220" s="12" t="s">
        <v>34</v>
      </c>
      <c r="AX220" s="12" t="s">
        <v>73</v>
      </c>
      <c r="AY220" s="153" t="s">
        <v>163</v>
      </c>
    </row>
    <row r="221" spans="2:51" s="13" customFormat="1">
      <c r="B221" s="158"/>
      <c r="D221" s="150" t="s">
        <v>175</v>
      </c>
      <c r="E221" s="159" t="s">
        <v>19</v>
      </c>
      <c r="F221" s="160" t="s">
        <v>337</v>
      </c>
      <c r="H221" s="161">
        <v>42.320999999999998</v>
      </c>
      <c r="I221" s="162"/>
      <c r="L221" s="158"/>
      <c r="M221" s="163"/>
      <c r="T221" s="164"/>
      <c r="AT221" s="159" t="s">
        <v>175</v>
      </c>
      <c r="AU221" s="159" t="s">
        <v>82</v>
      </c>
      <c r="AV221" s="13" t="s">
        <v>82</v>
      </c>
      <c r="AW221" s="13" t="s">
        <v>34</v>
      </c>
      <c r="AX221" s="13" t="s">
        <v>73</v>
      </c>
      <c r="AY221" s="159" t="s">
        <v>163</v>
      </c>
    </row>
    <row r="222" spans="2:51" s="13" customFormat="1">
      <c r="B222" s="158"/>
      <c r="D222" s="150" t="s">
        <v>175</v>
      </c>
      <c r="E222" s="159" t="s">
        <v>19</v>
      </c>
      <c r="F222" s="160" t="s">
        <v>338</v>
      </c>
      <c r="H222" s="161">
        <v>5.2080000000000002</v>
      </c>
      <c r="I222" s="162"/>
      <c r="L222" s="158"/>
      <c r="M222" s="163"/>
      <c r="T222" s="164"/>
      <c r="AT222" s="159" t="s">
        <v>175</v>
      </c>
      <c r="AU222" s="159" t="s">
        <v>82</v>
      </c>
      <c r="AV222" s="13" t="s">
        <v>82</v>
      </c>
      <c r="AW222" s="13" t="s">
        <v>34</v>
      </c>
      <c r="AX222" s="13" t="s">
        <v>73</v>
      </c>
      <c r="AY222" s="159" t="s">
        <v>163</v>
      </c>
    </row>
    <row r="223" spans="2:51" s="13" customFormat="1">
      <c r="B223" s="158"/>
      <c r="D223" s="150" t="s">
        <v>175</v>
      </c>
      <c r="E223" s="159" t="s">
        <v>19</v>
      </c>
      <c r="F223" s="160" t="s">
        <v>339</v>
      </c>
      <c r="H223" s="161">
        <v>8.7210000000000001</v>
      </c>
      <c r="I223" s="162"/>
      <c r="L223" s="158"/>
      <c r="M223" s="163"/>
      <c r="T223" s="164"/>
      <c r="AT223" s="159" t="s">
        <v>175</v>
      </c>
      <c r="AU223" s="159" t="s">
        <v>82</v>
      </c>
      <c r="AV223" s="13" t="s">
        <v>82</v>
      </c>
      <c r="AW223" s="13" t="s">
        <v>34</v>
      </c>
      <c r="AX223" s="13" t="s">
        <v>73</v>
      </c>
      <c r="AY223" s="159" t="s">
        <v>163</v>
      </c>
    </row>
    <row r="224" spans="2:51" s="15" customFormat="1">
      <c r="B224" s="172"/>
      <c r="D224" s="150" t="s">
        <v>175</v>
      </c>
      <c r="E224" s="173" t="s">
        <v>19</v>
      </c>
      <c r="F224" s="174" t="s">
        <v>276</v>
      </c>
      <c r="H224" s="175">
        <v>56.25</v>
      </c>
      <c r="I224" s="176"/>
      <c r="L224" s="172"/>
      <c r="M224" s="177"/>
      <c r="T224" s="178"/>
      <c r="AT224" s="173" t="s">
        <v>175</v>
      </c>
      <c r="AU224" s="173" t="s">
        <v>82</v>
      </c>
      <c r="AV224" s="15" t="s">
        <v>181</v>
      </c>
      <c r="AW224" s="15" t="s">
        <v>34</v>
      </c>
      <c r="AX224" s="15" t="s">
        <v>73</v>
      </c>
      <c r="AY224" s="173" t="s">
        <v>163</v>
      </c>
    </row>
    <row r="225" spans="2:65" s="13" customFormat="1">
      <c r="B225" s="158"/>
      <c r="D225" s="150" t="s">
        <v>175</v>
      </c>
      <c r="E225" s="159" t="s">
        <v>19</v>
      </c>
      <c r="F225" s="160" t="s">
        <v>340</v>
      </c>
      <c r="H225" s="161">
        <v>12.24</v>
      </c>
      <c r="I225" s="162"/>
      <c r="L225" s="158"/>
      <c r="M225" s="163"/>
      <c r="T225" s="164"/>
      <c r="AT225" s="159" t="s">
        <v>175</v>
      </c>
      <c r="AU225" s="159" t="s">
        <v>82</v>
      </c>
      <c r="AV225" s="13" t="s">
        <v>82</v>
      </c>
      <c r="AW225" s="13" t="s">
        <v>34</v>
      </c>
      <c r="AX225" s="13" t="s">
        <v>73</v>
      </c>
      <c r="AY225" s="159" t="s">
        <v>163</v>
      </c>
    </row>
    <row r="226" spans="2:65" s="15" customFormat="1">
      <c r="B226" s="172"/>
      <c r="D226" s="150" t="s">
        <v>175</v>
      </c>
      <c r="E226" s="173" t="s">
        <v>19</v>
      </c>
      <c r="F226" s="174" t="s">
        <v>276</v>
      </c>
      <c r="H226" s="175">
        <v>12.24</v>
      </c>
      <c r="I226" s="176"/>
      <c r="L226" s="172"/>
      <c r="M226" s="177"/>
      <c r="T226" s="178"/>
      <c r="AT226" s="173" t="s">
        <v>175</v>
      </c>
      <c r="AU226" s="173" t="s">
        <v>82</v>
      </c>
      <c r="AV226" s="15" t="s">
        <v>181</v>
      </c>
      <c r="AW226" s="15" t="s">
        <v>34</v>
      </c>
      <c r="AX226" s="15" t="s">
        <v>73</v>
      </c>
      <c r="AY226" s="173" t="s">
        <v>163</v>
      </c>
    </row>
    <row r="227" spans="2:65" s="14" customFormat="1">
      <c r="B227" s="165"/>
      <c r="D227" s="150" t="s">
        <v>175</v>
      </c>
      <c r="E227" s="166" t="s">
        <v>19</v>
      </c>
      <c r="F227" s="167" t="s">
        <v>214</v>
      </c>
      <c r="H227" s="168">
        <v>144.41899999999998</v>
      </c>
      <c r="I227" s="169"/>
      <c r="L227" s="165"/>
      <c r="M227" s="170"/>
      <c r="T227" s="171"/>
      <c r="AT227" s="166" t="s">
        <v>175</v>
      </c>
      <c r="AU227" s="166" t="s">
        <v>82</v>
      </c>
      <c r="AV227" s="14" t="s">
        <v>90</v>
      </c>
      <c r="AW227" s="14" t="s">
        <v>34</v>
      </c>
      <c r="AX227" s="14" t="s">
        <v>80</v>
      </c>
      <c r="AY227" s="166" t="s">
        <v>163</v>
      </c>
    </row>
    <row r="228" spans="2:65" s="1" customFormat="1" ht="16.5" customHeight="1">
      <c r="B228" s="33"/>
      <c r="C228" s="179" t="s">
        <v>341</v>
      </c>
      <c r="D228" s="179" t="s">
        <v>342</v>
      </c>
      <c r="E228" s="180" t="s">
        <v>343</v>
      </c>
      <c r="F228" s="181" t="s">
        <v>344</v>
      </c>
      <c r="G228" s="182" t="s">
        <v>218</v>
      </c>
      <c r="H228" s="183">
        <v>112.898</v>
      </c>
      <c r="I228" s="184"/>
      <c r="J228" s="185">
        <f>ROUND(I228*H228,2)</f>
        <v>0</v>
      </c>
      <c r="K228" s="181" t="s">
        <v>169</v>
      </c>
      <c r="L228" s="186"/>
      <c r="M228" s="187" t="s">
        <v>19</v>
      </c>
      <c r="N228" s="188" t="s">
        <v>44</v>
      </c>
      <c r="P228" s="142">
        <f>O228*H228</f>
        <v>0</v>
      </c>
      <c r="Q228" s="142">
        <v>0</v>
      </c>
      <c r="R228" s="142">
        <f>Q228*H228</f>
        <v>0</v>
      </c>
      <c r="S228" s="142">
        <v>0</v>
      </c>
      <c r="T228" s="143">
        <f>S228*H228</f>
        <v>0</v>
      </c>
      <c r="AR228" s="144" t="s">
        <v>215</v>
      </c>
      <c r="AT228" s="144" t="s">
        <v>342</v>
      </c>
      <c r="AU228" s="144" t="s">
        <v>82</v>
      </c>
      <c r="AY228" s="18" t="s">
        <v>163</v>
      </c>
      <c r="BE228" s="145">
        <f>IF(N228="základní",J228,0)</f>
        <v>0</v>
      </c>
      <c r="BF228" s="145">
        <f>IF(N228="snížená",J228,0)</f>
        <v>0</v>
      </c>
      <c r="BG228" s="145">
        <f>IF(N228="zákl. přenesená",J228,0)</f>
        <v>0</v>
      </c>
      <c r="BH228" s="145">
        <f>IF(N228="sníž. přenesená",J228,0)</f>
        <v>0</v>
      </c>
      <c r="BI228" s="145">
        <f>IF(N228="nulová",J228,0)</f>
        <v>0</v>
      </c>
      <c r="BJ228" s="18" t="s">
        <v>80</v>
      </c>
      <c r="BK228" s="145">
        <f>ROUND(I228*H228,2)</f>
        <v>0</v>
      </c>
      <c r="BL228" s="18" t="s">
        <v>90</v>
      </c>
      <c r="BM228" s="144" t="s">
        <v>345</v>
      </c>
    </row>
    <row r="229" spans="2:65" s="1" customFormat="1">
      <c r="B229" s="33"/>
      <c r="D229" s="150" t="s">
        <v>173</v>
      </c>
      <c r="F229" s="151" t="s">
        <v>346</v>
      </c>
      <c r="I229" s="148"/>
      <c r="L229" s="33"/>
      <c r="M229" s="149"/>
      <c r="T229" s="54"/>
      <c r="AT229" s="18" t="s">
        <v>173</v>
      </c>
      <c r="AU229" s="18" t="s">
        <v>82</v>
      </c>
    </row>
    <row r="230" spans="2:65" s="12" customFormat="1">
      <c r="B230" s="152"/>
      <c r="D230" s="150" t="s">
        <v>175</v>
      </c>
      <c r="E230" s="153" t="s">
        <v>19</v>
      </c>
      <c r="F230" s="154" t="s">
        <v>269</v>
      </c>
      <c r="H230" s="153" t="s">
        <v>19</v>
      </c>
      <c r="I230" s="155"/>
      <c r="L230" s="152"/>
      <c r="M230" s="156"/>
      <c r="T230" s="157"/>
      <c r="AT230" s="153" t="s">
        <v>175</v>
      </c>
      <c r="AU230" s="153" t="s">
        <v>82</v>
      </c>
      <c r="AV230" s="12" t="s">
        <v>80</v>
      </c>
      <c r="AW230" s="12" t="s">
        <v>34</v>
      </c>
      <c r="AX230" s="12" t="s">
        <v>73</v>
      </c>
      <c r="AY230" s="153" t="s">
        <v>163</v>
      </c>
    </row>
    <row r="231" spans="2:65" s="12" customFormat="1">
      <c r="B231" s="152"/>
      <c r="D231" s="150" t="s">
        <v>175</v>
      </c>
      <c r="E231" s="153" t="s">
        <v>19</v>
      </c>
      <c r="F231" s="154" t="s">
        <v>321</v>
      </c>
      <c r="H231" s="153" t="s">
        <v>19</v>
      </c>
      <c r="I231" s="155"/>
      <c r="L231" s="152"/>
      <c r="M231" s="156"/>
      <c r="T231" s="157"/>
      <c r="AT231" s="153" t="s">
        <v>175</v>
      </c>
      <c r="AU231" s="153" t="s">
        <v>82</v>
      </c>
      <c r="AV231" s="12" t="s">
        <v>80</v>
      </c>
      <c r="AW231" s="12" t="s">
        <v>34</v>
      </c>
      <c r="AX231" s="12" t="s">
        <v>73</v>
      </c>
      <c r="AY231" s="153" t="s">
        <v>163</v>
      </c>
    </row>
    <row r="232" spans="2:65" s="12" customFormat="1">
      <c r="B232" s="152"/>
      <c r="D232" s="150" t="s">
        <v>175</v>
      </c>
      <c r="E232" s="153" t="s">
        <v>19</v>
      </c>
      <c r="F232" s="154" t="s">
        <v>347</v>
      </c>
      <c r="H232" s="153" t="s">
        <v>19</v>
      </c>
      <c r="I232" s="155"/>
      <c r="L232" s="152"/>
      <c r="M232" s="156"/>
      <c r="T232" s="157"/>
      <c r="AT232" s="153" t="s">
        <v>175</v>
      </c>
      <c r="AU232" s="153" t="s">
        <v>82</v>
      </c>
      <c r="AV232" s="12" t="s">
        <v>80</v>
      </c>
      <c r="AW232" s="12" t="s">
        <v>34</v>
      </c>
      <c r="AX232" s="12" t="s">
        <v>73</v>
      </c>
      <c r="AY232" s="153" t="s">
        <v>163</v>
      </c>
    </row>
    <row r="233" spans="2:65" s="12" customFormat="1">
      <c r="B233" s="152"/>
      <c r="D233" s="150" t="s">
        <v>175</v>
      </c>
      <c r="E233" s="153" t="s">
        <v>19</v>
      </c>
      <c r="F233" s="154" t="s">
        <v>328</v>
      </c>
      <c r="H233" s="153" t="s">
        <v>19</v>
      </c>
      <c r="I233" s="155"/>
      <c r="L233" s="152"/>
      <c r="M233" s="156"/>
      <c r="T233" s="157"/>
      <c r="AT233" s="153" t="s">
        <v>175</v>
      </c>
      <c r="AU233" s="153" t="s">
        <v>82</v>
      </c>
      <c r="AV233" s="12" t="s">
        <v>80</v>
      </c>
      <c r="AW233" s="12" t="s">
        <v>34</v>
      </c>
      <c r="AX233" s="12" t="s">
        <v>73</v>
      </c>
      <c r="AY233" s="153" t="s">
        <v>163</v>
      </c>
    </row>
    <row r="234" spans="2:65" s="13" customFormat="1">
      <c r="B234" s="158"/>
      <c r="D234" s="150" t="s">
        <v>175</v>
      </c>
      <c r="E234" s="159" t="s">
        <v>19</v>
      </c>
      <c r="F234" s="160" t="s">
        <v>329</v>
      </c>
      <c r="H234" s="161">
        <v>16.065999999999999</v>
      </c>
      <c r="I234" s="162"/>
      <c r="L234" s="158"/>
      <c r="M234" s="163"/>
      <c r="T234" s="164"/>
      <c r="AT234" s="159" t="s">
        <v>175</v>
      </c>
      <c r="AU234" s="159" t="s">
        <v>82</v>
      </c>
      <c r="AV234" s="13" t="s">
        <v>82</v>
      </c>
      <c r="AW234" s="13" t="s">
        <v>34</v>
      </c>
      <c r="AX234" s="13" t="s">
        <v>73</v>
      </c>
      <c r="AY234" s="159" t="s">
        <v>163</v>
      </c>
    </row>
    <row r="235" spans="2:65" s="13" customFormat="1">
      <c r="B235" s="158"/>
      <c r="D235" s="150" t="s">
        <v>175</v>
      </c>
      <c r="E235" s="159" t="s">
        <v>19</v>
      </c>
      <c r="F235" s="160" t="s">
        <v>330</v>
      </c>
      <c r="H235" s="161">
        <v>13.452999999999999</v>
      </c>
      <c r="I235" s="162"/>
      <c r="L235" s="158"/>
      <c r="M235" s="163"/>
      <c r="T235" s="164"/>
      <c r="AT235" s="159" t="s">
        <v>175</v>
      </c>
      <c r="AU235" s="159" t="s">
        <v>82</v>
      </c>
      <c r="AV235" s="13" t="s">
        <v>82</v>
      </c>
      <c r="AW235" s="13" t="s">
        <v>34</v>
      </c>
      <c r="AX235" s="13" t="s">
        <v>73</v>
      </c>
      <c r="AY235" s="159" t="s">
        <v>163</v>
      </c>
    </row>
    <row r="236" spans="2:65" s="13" customFormat="1">
      <c r="B236" s="158"/>
      <c r="D236" s="150" t="s">
        <v>175</v>
      </c>
      <c r="E236" s="159" t="s">
        <v>19</v>
      </c>
      <c r="F236" s="160" t="s">
        <v>331</v>
      </c>
      <c r="H236" s="161">
        <v>5.4189999999999996</v>
      </c>
      <c r="I236" s="162"/>
      <c r="L236" s="158"/>
      <c r="M236" s="163"/>
      <c r="T236" s="164"/>
      <c r="AT236" s="159" t="s">
        <v>175</v>
      </c>
      <c r="AU236" s="159" t="s">
        <v>82</v>
      </c>
      <c r="AV236" s="13" t="s">
        <v>82</v>
      </c>
      <c r="AW236" s="13" t="s">
        <v>34</v>
      </c>
      <c r="AX236" s="13" t="s">
        <v>73</v>
      </c>
      <c r="AY236" s="159" t="s">
        <v>163</v>
      </c>
    </row>
    <row r="237" spans="2:65" s="13" customFormat="1">
      <c r="B237" s="158"/>
      <c r="D237" s="150" t="s">
        <v>175</v>
      </c>
      <c r="E237" s="159" t="s">
        <v>19</v>
      </c>
      <c r="F237" s="160" t="s">
        <v>332</v>
      </c>
      <c r="H237" s="161">
        <v>9.2710000000000008</v>
      </c>
      <c r="I237" s="162"/>
      <c r="L237" s="158"/>
      <c r="M237" s="163"/>
      <c r="T237" s="164"/>
      <c r="AT237" s="159" t="s">
        <v>175</v>
      </c>
      <c r="AU237" s="159" t="s">
        <v>82</v>
      </c>
      <c r="AV237" s="13" t="s">
        <v>82</v>
      </c>
      <c r="AW237" s="13" t="s">
        <v>34</v>
      </c>
      <c r="AX237" s="13" t="s">
        <v>73</v>
      </c>
      <c r="AY237" s="159" t="s">
        <v>163</v>
      </c>
    </row>
    <row r="238" spans="2:65" s="15" customFormat="1">
      <c r="B238" s="172"/>
      <c r="D238" s="150" t="s">
        <v>175</v>
      </c>
      <c r="E238" s="173" t="s">
        <v>19</v>
      </c>
      <c r="F238" s="174" t="s">
        <v>276</v>
      </c>
      <c r="H238" s="175">
        <v>44.208999999999996</v>
      </c>
      <c r="I238" s="176"/>
      <c r="L238" s="172"/>
      <c r="M238" s="177"/>
      <c r="T238" s="178"/>
      <c r="AT238" s="173" t="s">
        <v>175</v>
      </c>
      <c r="AU238" s="173" t="s">
        <v>82</v>
      </c>
      <c r="AV238" s="15" t="s">
        <v>181</v>
      </c>
      <c r="AW238" s="15" t="s">
        <v>34</v>
      </c>
      <c r="AX238" s="15" t="s">
        <v>73</v>
      </c>
      <c r="AY238" s="173" t="s">
        <v>163</v>
      </c>
    </row>
    <row r="239" spans="2:65" s="13" customFormat="1">
      <c r="B239" s="158"/>
      <c r="D239" s="150" t="s">
        <v>175</v>
      </c>
      <c r="E239" s="159" t="s">
        <v>19</v>
      </c>
      <c r="F239" s="160" t="s">
        <v>340</v>
      </c>
      <c r="H239" s="161">
        <v>12.24</v>
      </c>
      <c r="I239" s="162"/>
      <c r="L239" s="158"/>
      <c r="M239" s="163"/>
      <c r="T239" s="164"/>
      <c r="AT239" s="159" t="s">
        <v>175</v>
      </c>
      <c r="AU239" s="159" t="s">
        <v>82</v>
      </c>
      <c r="AV239" s="13" t="s">
        <v>82</v>
      </c>
      <c r="AW239" s="13" t="s">
        <v>34</v>
      </c>
      <c r="AX239" s="13" t="s">
        <v>73</v>
      </c>
      <c r="AY239" s="159" t="s">
        <v>163</v>
      </c>
    </row>
    <row r="240" spans="2:65" s="15" customFormat="1">
      <c r="B240" s="172"/>
      <c r="D240" s="150" t="s">
        <v>175</v>
      </c>
      <c r="E240" s="173" t="s">
        <v>19</v>
      </c>
      <c r="F240" s="174" t="s">
        <v>276</v>
      </c>
      <c r="H240" s="175">
        <v>12.24</v>
      </c>
      <c r="I240" s="176"/>
      <c r="L240" s="172"/>
      <c r="M240" s="177"/>
      <c r="T240" s="178"/>
      <c r="AT240" s="173" t="s">
        <v>175</v>
      </c>
      <c r="AU240" s="173" t="s">
        <v>82</v>
      </c>
      <c r="AV240" s="15" t="s">
        <v>181</v>
      </c>
      <c r="AW240" s="15" t="s">
        <v>34</v>
      </c>
      <c r="AX240" s="15" t="s">
        <v>73</v>
      </c>
      <c r="AY240" s="173" t="s">
        <v>163</v>
      </c>
    </row>
    <row r="241" spans="2:65" s="14" customFormat="1">
      <c r="B241" s="165"/>
      <c r="D241" s="150" t="s">
        <v>175</v>
      </c>
      <c r="E241" s="166" t="s">
        <v>19</v>
      </c>
      <c r="F241" s="167" t="s">
        <v>214</v>
      </c>
      <c r="H241" s="168">
        <v>56.448999999999998</v>
      </c>
      <c r="I241" s="169"/>
      <c r="L241" s="165"/>
      <c r="M241" s="170"/>
      <c r="T241" s="171"/>
      <c r="AT241" s="166" t="s">
        <v>175</v>
      </c>
      <c r="AU241" s="166" t="s">
        <v>82</v>
      </c>
      <c r="AV241" s="14" t="s">
        <v>90</v>
      </c>
      <c r="AW241" s="14" t="s">
        <v>34</v>
      </c>
      <c r="AX241" s="14" t="s">
        <v>80</v>
      </c>
      <c r="AY241" s="166" t="s">
        <v>163</v>
      </c>
    </row>
    <row r="242" spans="2:65" s="13" customFormat="1">
      <c r="B242" s="158"/>
      <c r="D242" s="150" t="s">
        <v>175</v>
      </c>
      <c r="F242" s="160" t="s">
        <v>348</v>
      </c>
      <c r="H242" s="161">
        <v>112.898</v>
      </c>
      <c r="I242" s="162"/>
      <c r="L242" s="158"/>
      <c r="M242" s="163"/>
      <c r="T242" s="164"/>
      <c r="AT242" s="159" t="s">
        <v>175</v>
      </c>
      <c r="AU242" s="159" t="s">
        <v>82</v>
      </c>
      <c r="AV242" s="13" t="s">
        <v>82</v>
      </c>
      <c r="AW242" s="13" t="s">
        <v>4</v>
      </c>
      <c r="AX242" s="13" t="s">
        <v>80</v>
      </c>
      <c r="AY242" s="159" t="s">
        <v>163</v>
      </c>
    </row>
    <row r="243" spans="2:65" s="1" customFormat="1" ht="44.25" customHeight="1">
      <c r="B243" s="33"/>
      <c r="C243" s="133" t="s">
        <v>349</v>
      </c>
      <c r="D243" s="133" t="s">
        <v>166</v>
      </c>
      <c r="E243" s="134" t="s">
        <v>350</v>
      </c>
      <c r="F243" s="135" t="s">
        <v>351</v>
      </c>
      <c r="G243" s="136" t="s">
        <v>107</v>
      </c>
      <c r="H243" s="137">
        <v>87.97</v>
      </c>
      <c r="I243" s="138"/>
      <c r="J243" s="139">
        <f>ROUND(I243*H243,2)</f>
        <v>0</v>
      </c>
      <c r="K243" s="135" t="s">
        <v>169</v>
      </c>
      <c r="L243" s="33"/>
      <c r="M243" s="140" t="s">
        <v>19</v>
      </c>
      <c r="N243" s="141" t="s">
        <v>44</v>
      </c>
      <c r="P243" s="142">
        <f>O243*H243</f>
        <v>0</v>
      </c>
      <c r="Q243" s="142">
        <v>0</v>
      </c>
      <c r="R243" s="142">
        <f>Q243*H243</f>
        <v>0</v>
      </c>
      <c r="S243" s="142">
        <v>0</v>
      </c>
      <c r="T243" s="143">
        <f>S243*H243</f>
        <v>0</v>
      </c>
      <c r="AR243" s="144" t="s">
        <v>90</v>
      </c>
      <c r="AT243" s="144" t="s">
        <v>166</v>
      </c>
      <c r="AU243" s="144" t="s">
        <v>82</v>
      </c>
      <c r="AY243" s="18" t="s">
        <v>163</v>
      </c>
      <c r="BE243" s="145">
        <f>IF(N243="základní",J243,0)</f>
        <v>0</v>
      </c>
      <c r="BF243" s="145">
        <f>IF(N243="snížená",J243,0)</f>
        <v>0</v>
      </c>
      <c r="BG243" s="145">
        <f>IF(N243="zákl. přenesená",J243,0)</f>
        <v>0</v>
      </c>
      <c r="BH243" s="145">
        <f>IF(N243="sníž. přenesená",J243,0)</f>
        <v>0</v>
      </c>
      <c r="BI243" s="145">
        <f>IF(N243="nulová",J243,0)</f>
        <v>0</v>
      </c>
      <c r="BJ243" s="18" t="s">
        <v>80</v>
      </c>
      <c r="BK243" s="145">
        <f>ROUND(I243*H243,2)</f>
        <v>0</v>
      </c>
      <c r="BL243" s="18" t="s">
        <v>90</v>
      </c>
      <c r="BM243" s="144" t="s">
        <v>352</v>
      </c>
    </row>
    <row r="244" spans="2:65" s="1" customFormat="1">
      <c r="B244" s="33"/>
      <c r="D244" s="146" t="s">
        <v>171</v>
      </c>
      <c r="F244" s="147" t="s">
        <v>353</v>
      </c>
      <c r="I244" s="148"/>
      <c r="L244" s="33"/>
      <c r="M244" s="149"/>
      <c r="T244" s="54"/>
      <c r="AT244" s="18" t="s">
        <v>171</v>
      </c>
      <c r="AU244" s="18" t="s">
        <v>82</v>
      </c>
    </row>
    <row r="245" spans="2:65" s="1" customFormat="1" ht="62.65" customHeight="1">
      <c r="B245" s="33"/>
      <c r="C245" s="133" t="s">
        <v>354</v>
      </c>
      <c r="D245" s="133" t="s">
        <v>166</v>
      </c>
      <c r="E245" s="134" t="s">
        <v>279</v>
      </c>
      <c r="F245" s="135" t="s">
        <v>280</v>
      </c>
      <c r="G245" s="136" t="s">
        <v>107</v>
      </c>
      <c r="H245" s="137">
        <v>87.97</v>
      </c>
      <c r="I245" s="138"/>
      <c r="J245" s="139">
        <f>ROUND(I245*H245,2)</f>
        <v>0</v>
      </c>
      <c r="K245" s="135" t="s">
        <v>169</v>
      </c>
      <c r="L245" s="33"/>
      <c r="M245" s="140" t="s">
        <v>19</v>
      </c>
      <c r="N245" s="141" t="s">
        <v>44</v>
      </c>
      <c r="P245" s="142">
        <f>O245*H245</f>
        <v>0</v>
      </c>
      <c r="Q245" s="142">
        <v>0</v>
      </c>
      <c r="R245" s="142">
        <f>Q245*H245</f>
        <v>0</v>
      </c>
      <c r="S245" s="142">
        <v>0</v>
      </c>
      <c r="T245" s="143">
        <f>S245*H245</f>
        <v>0</v>
      </c>
      <c r="AR245" s="144" t="s">
        <v>90</v>
      </c>
      <c r="AT245" s="144" t="s">
        <v>166</v>
      </c>
      <c r="AU245" s="144" t="s">
        <v>82</v>
      </c>
      <c r="AY245" s="18" t="s">
        <v>163</v>
      </c>
      <c r="BE245" s="145">
        <f>IF(N245="základní",J245,0)</f>
        <v>0</v>
      </c>
      <c r="BF245" s="145">
        <f>IF(N245="snížená",J245,0)</f>
        <v>0</v>
      </c>
      <c r="BG245" s="145">
        <f>IF(N245="zákl. přenesená",J245,0)</f>
        <v>0</v>
      </c>
      <c r="BH245" s="145">
        <f>IF(N245="sníž. přenesená",J245,0)</f>
        <v>0</v>
      </c>
      <c r="BI245" s="145">
        <f>IF(N245="nulová",J245,0)</f>
        <v>0</v>
      </c>
      <c r="BJ245" s="18" t="s">
        <v>80</v>
      </c>
      <c r="BK245" s="145">
        <f>ROUND(I245*H245,2)</f>
        <v>0</v>
      </c>
      <c r="BL245" s="18" t="s">
        <v>90</v>
      </c>
      <c r="BM245" s="144" t="s">
        <v>355</v>
      </c>
    </row>
    <row r="246" spans="2:65" s="1" customFormat="1">
      <c r="B246" s="33"/>
      <c r="D246" s="146" t="s">
        <v>171</v>
      </c>
      <c r="F246" s="147" t="s">
        <v>282</v>
      </c>
      <c r="I246" s="148"/>
      <c r="L246" s="33"/>
      <c r="M246" s="149"/>
      <c r="T246" s="54"/>
      <c r="AT246" s="18" t="s">
        <v>171</v>
      </c>
      <c r="AU246" s="18" t="s">
        <v>82</v>
      </c>
    </row>
    <row r="247" spans="2:65" s="12" customFormat="1">
      <c r="B247" s="152"/>
      <c r="D247" s="150" t="s">
        <v>175</v>
      </c>
      <c r="E247" s="153" t="s">
        <v>19</v>
      </c>
      <c r="F247" s="154" t="s">
        <v>356</v>
      </c>
      <c r="H247" s="153" t="s">
        <v>19</v>
      </c>
      <c r="I247" s="155"/>
      <c r="L247" s="152"/>
      <c r="M247" s="156"/>
      <c r="T247" s="157"/>
      <c r="AT247" s="153" t="s">
        <v>175</v>
      </c>
      <c r="AU247" s="153" t="s">
        <v>82</v>
      </c>
      <c r="AV247" s="12" t="s">
        <v>80</v>
      </c>
      <c r="AW247" s="12" t="s">
        <v>34</v>
      </c>
      <c r="AX247" s="12" t="s">
        <v>73</v>
      </c>
      <c r="AY247" s="153" t="s">
        <v>163</v>
      </c>
    </row>
    <row r="248" spans="2:65" s="12" customFormat="1">
      <c r="B248" s="152"/>
      <c r="D248" s="150" t="s">
        <v>175</v>
      </c>
      <c r="E248" s="153" t="s">
        <v>19</v>
      </c>
      <c r="F248" s="154" t="s">
        <v>269</v>
      </c>
      <c r="H248" s="153" t="s">
        <v>19</v>
      </c>
      <c r="I248" s="155"/>
      <c r="L248" s="152"/>
      <c r="M248" s="156"/>
      <c r="T248" s="157"/>
      <c r="AT248" s="153" t="s">
        <v>175</v>
      </c>
      <c r="AU248" s="153" t="s">
        <v>82</v>
      </c>
      <c r="AV248" s="12" t="s">
        <v>80</v>
      </c>
      <c r="AW248" s="12" t="s">
        <v>34</v>
      </c>
      <c r="AX248" s="12" t="s">
        <v>73</v>
      </c>
      <c r="AY248" s="153" t="s">
        <v>163</v>
      </c>
    </row>
    <row r="249" spans="2:65" s="12" customFormat="1">
      <c r="B249" s="152"/>
      <c r="D249" s="150" t="s">
        <v>175</v>
      </c>
      <c r="E249" s="153" t="s">
        <v>19</v>
      </c>
      <c r="F249" s="154" t="s">
        <v>321</v>
      </c>
      <c r="H249" s="153" t="s">
        <v>19</v>
      </c>
      <c r="I249" s="155"/>
      <c r="L249" s="152"/>
      <c r="M249" s="156"/>
      <c r="T249" s="157"/>
      <c r="AT249" s="153" t="s">
        <v>175</v>
      </c>
      <c r="AU249" s="153" t="s">
        <v>82</v>
      </c>
      <c r="AV249" s="12" t="s">
        <v>80</v>
      </c>
      <c r="AW249" s="12" t="s">
        <v>34</v>
      </c>
      <c r="AX249" s="12" t="s">
        <v>73</v>
      </c>
      <c r="AY249" s="153" t="s">
        <v>163</v>
      </c>
    </row>
    <row r="250" spans="2:65" s="12" customFormat="1">
      <c r="B250" s="152"/>
      <c r="D250" s="150" t="s">
        <v>175</v>
      </c>
      <c r="E250" s="153" t="s">
        <v>19</v>
      </c>
      <c r="F250" s="154" t="s">
        <v>333</v>
      </c>
      <c r="H250" s="153" t="s">
        <v>19</v>
      </c>
      <c r="I250" s="155"/>
      <c r="L250" s="152"/>
      <c r="M250" s="156"/>
      <c r="T250" s="157"/>
      <c r="AT250" s="153" t="s">
        <v>175</v>
      </c>
      <c r="AU250" s="153" t="s">
        <v>82</v>
      </c>
      <c r="AV250" s="12" t="s">
        <v>80</v>
      </c>
      <c r="AW250" s="12" t="s">
        <v>34</v>
      </c>
      <c r="AX250" s="12" t="s">
        <v>73</v>
      </c>
      <c r="AY250" s="153" t="s">
        <v>163</v>
      </c>
    </row>
    <row r="251" spans="2:65" s="13" customFormat="1">
      <c r="B251" s="158"/>
      <c r="D251" s="150" t="s">
        <v>175</v>
      </c>
      <c r="E251" s="159" t="s">
        <v>19</v>
      </c>
      <c r="F251" s="160" t="s">
        <v>334</v>
      </c>
      <c r="H251" s="161">
        <v>30.64</v>
      </c>
      <c r="I251" s="162"/>
      <c r="L251" s="158"/>
      <c r="M251" s="163"/>
      <c r="T251" s="164"/>
      <c r="AT251" s="159" t="s">
        <v>175</v>
      </c>
      <c r="AU251" s="159" t="s">
        <v>82</v>
      </c>
      <c r="AV251" s="13" t="s">
        <v>82</v>
      </c>
      <c r="AW251" s="13" t="s">
        <v>34</v>
      </c>
      <c r="AX251" s="13" t="s">
        <v>73</v>
      </c>
      <c r="AY251" s="159" t="s">
        <v>163</v>
      </c>
    </row>
    <row r="252" spans="2:65" s="13" customFormat="1">
      <c r="B252" s="158"/>
      <c r="D252" s="150" t="s">
        <v>175</v>
      </c>
      <c r="E252" s="159" t="s">
        <v>19</v>
      </c>
      <c r="F252" s="160" t="s">
        <v>335</v>
      </c>
      <c r="H252" s="161">
        <v>1.08</v>
      </c>
      <c r="I252" s="162"/>
      <c r="L252" s="158"/>
      <c r="M252" s="163"/>
      <c r="T252" s="164"/>
      <c r="AT252" s="159" t="s">
        <v>175</v>
      </c>
      <c r="AU252" s="159" t="s">
        <v>82</v>
      </c>
      <c r="AV252" s="13" t="s">
        <v>82</v>
      </c>
      <c r="AW252" s="13" t="s">
        <v>34</v>
      </c>
      <c r="AX252" s="13" t="s">
        <v>73</v>
      </c>
      <c r="AY252" s="159" t="s">
        <v>163</v>
      </c>
    </row>
    <row r="253" spans="2:65" s="15" customFormat="1">
      <c r="B253" s="172"/>
      <c r="D253" s="150" t="s">
        <v>175</v>
      </c>
      <c r="E253" s="173" t="s">
        <v>19</v>
      </c>
      <c r="F253" s="174" t="s">
        <v>276</v>
      </c>
      <c r="H253" s="175">
        <v>31.72</v>
      </c>
      <c r="I253" s="176"/>
      <c r="L253" s="172"/>
      <c r="M253" s="177"/>
      <c r="T253" s="178"/>
      <c r="AT253" s="173" t="s">
        <v>175</v>
      </c>
      <c r="AU253" s="173" t="s">
        <v>82</v>
      </c>
      <c r="AV253" s="15" t="s">
        <v>181</v>
      </c>
      <c r="AW253" s="15" t="s">
        <v>34</v>
      </c>
      <c r="AX253" s="15" t="s">
        <v>73</v>
      </c>
      <c r="AY253" s="173" t="s">
        <v>163</v>
      </c>
    </row>
    <row r="254" spans="2:65" s="12" customFormat="1">
      <c r="B254" s="152"/>
      <c r="D254" s="150" t="s">
        <v>175</v>
      </c>
      <c r="E254" s="153" t="s">
        <v>19</v>
      </c>
      <c r="F254" s="154" t="s">
        <v>336</v>
      </c>
      <c r="H254" s="153" t="s">
        <v>19</v>
      </c>
      <c r="I254" s="155"/>
      <c r="L254" s="152"/>
      <c r="M254" s="156"/>
      <c r="T254" s="157"/>
      <c r="AT254" s="153" t="s">
        <v>175</v>
      </c>
      <c r="AU254" s="153" t="s">
        <v>82</v>
      </c>
      <c r="AV254" s="12" t="s">
        <v>80</v>
      </c>
      <c r="AW254" s="12" t="s">
        <v>34</v>
      </c>
      <c r="AX254" s="12" t="s">
        <v>73</v>
      </c>
      <c r="AY254" s="153" t="s">
        <v>163</v>
      </c>
    </row>
    <row r="255" spans="2:65" s="13" customFormat="1">
      <c r="B255" s="158"/>
      <c r="D255" s="150" t="s">
        <v>175</v>
      </c>
      <c r="E255" s="159" t="s">
        <v>19</v>
      </c>
      <c r="F255" s="160" t="s">
        <v>337</v>
      </c>
      <c r="H255" s="161">
        <v>42.320999999999998</v>
      </c>
      <c r="I255" s="162"/>
      <c r="L255" s="158"/>
      <c r="M255" s="163"/>
      <c r="T255" s="164"/>
      <c r="AT255" s="159" t="s">
        <v>175</v>
      </c>
      <c r="AU255" s="159" t="s">
        <v>82</v>
      </c>
      <c r="AV255" s="13" t="s">
        <v>82</v>
      </c>
      <c r="AW255" s="13" t="s">
        <v>34</v>
      </c>
      <c r="AX255" s="13" t="s">
        <v>73</v>
      </c>
      <c r="AY255" s="159" t="s">
        <v>163</v>
      </c>
    </row>
    <row r="256" spans="2:65" s="13" customFormat="1">
      <c r="B256" s="158"/>
      <c r="D256" s="150" t="s">
        <v>175</v>
      </c>
      <c r="E256" s="159" t="s">
        <v>19</v>
      </c>
      <c r="F256" s="160" t="s">
        <v>338</v>
      </c>
      <c r="H256" s="161">
        <v>5.2080000000000002</v>
      </c>
      <c r="I256" s="162"/>
      <c r="L256" s="158"/>
      <c r="M256" s="163"/>
      <c r="T256" s="164"/>
      <c r="AT256" s="159" t="s">
        <v>175</v>
      </c>
      <c r="AU256" s="159" t="s">
        <v>82</v>
      </c>
      <c r="AV256" s="13" t="s">
        <v>82</v>
      </c>
      <c r="AW256" s="13" t="s">
        <v>34</v>
      </c>
      <c r="AX256" s="13" t="s">
        <v>73</v>
      </c>
      <c r="AY256" s="159" t="s">
        <v>163</v>
      </c>
    </row>
    <row r="257" spans="2:65" s="13" customFormat="1">
      <c r="B257" s="158"/>
      <c r="D257" s="150" t="s">
        <v>175</v>
      </c>
      <c r="E257" s="159" t="s">
        <v>19</v>
      </c>
      <c r="F257" s="160" t="s">
        <v>339</v>
      </c>
      <c r="H257" s="161">
        <v>8.7210000000000001</v>
      </c>
      <c r="I257" s="162"/>
      <c r="L257" s="158"/>
      <c r="M257" s="163"/>
      <c r="T257" s="164"/>
      <c r="AT257" s="159" t="s">
        <v>175</v>
      </c>
      <c r="AU257" s="159" t="s">
        <v>82</v>
      </c>
      <c r="AV257" s="13" t="s">
        <v>82</v>
      </c>
      <c r="AW257" s="13" t="s">
        <v>34</v>
      </c>
      <c r="AX257" s="13" t="s">
        <v>73</v>
      </c>
      <c r="AY257" s="159" t="s">
        <v>163</v>
      </c>
    </row>
    <row r="258" spans="2:65" s="15" customFormat="1">
      <c r="B258" s="172"/>
      <c r="D258" s="150" t="s">
        <v>175</v>
      </c>
      <c r="E258" s="173" t="s">
        <v>19</v>
      </c>
      <c r="F258" s="174" t="s">
        <v>276</v>
      </c>
      <c r="H258" s="175">
        <v>56.25</v>
      </c>
      <c r="I258" s="176"/>
      <c r="L258" s="172"/>
      <c r="M258" s="177"/>
      <c r="T258" s="178"/>
      <c r="AT258" s="173" t="s">
        <v>175</v>
      </c>
      <c r="AU258" s="173" t="s">
        <v>82</v>
      </c>
      <c r="AV258" s="15" t="s">
        <v>181</v>
      </c>
      <c r="AW258" s="15" t="s">
        <v>34</v>
      </c>
      <c r="AX258" s="15" t="s">
        <v>73</v>
      </c>
      <c r="AY258" s="173" t="s">
        <v>163</v>
      </c>
    </row>
    <row r="259" spans="2:65" s="14" customFormat="1">
      <c r="B259" s="165"/>
      <c r="D259" s="150" t="s">
        <v>175</v>
      </c>
      <c r="E259" s="166" t="s">
        <v>117</v>
      </c>
      <c r="F259" s="167" t="s">
        <v>214</v>
      </c>
      <c r="H259" s="168">
        <v>87.97</v>
      </c>
      <c r="I259" s="169"/>
      <c r="L259" s="165"/>
      <c r="M259" s="170"/>
      <c r="T259" s="171"/>
      <c r="AT259" s="166" t="s">
        <v>175</v>
      </c>
      <c r="AU259" s="166" t="s">
        <v>82</v>
      </c>
      <c r="AV259" s="14" t="s">
        <v>90</v>
      </c>
      <c r="AW259" s="14" t="s">
        <v>34</v>
      </c>
      <c r="AX259" s="14" t="s">
        <v>80</v>
      </c>
      <c r="AY259" s="166" t="s">
        <v>163</v>
      </c>
    </row>
    <row r="260" spans="2:65" s="1" customFormat="1" ht="44.25" customHeight="1">
      <c r="B260" s="33"/>
      <c r="C260" s="133" t="s">
        <v>357</v>
      </c>
      <c r="D260" s="133" t="s">
        <v>166</v>
      </c>
      <c r="E260" s="134" t="s">
        <v>350</v>
      </c>
      <c r="F260" s="135" t="s">
        <v>351</v>
      </c>
      <c r="G260" s="136" t="s">
        <v>107</v>
      </c>
      <c r="H260" s="137">
        <v>22.22</v>
      </c>
      <c r="I260" s="138"/>
      <c r="J260" s="139">
        <f>ROUND(I260*H260,2)</f>
        <v>0</v>
      </c>
      <c r="K260" s="135" t="s">
        <v>169</v>
      </c>
      <c r="L260" s="33"/>
      <c r="M260" s="140" t="s">
        <v>19</v>
      </c>
      <c r="N260" s="141" t="s">
        <v>44</v>
      </c>
      <c r="P260" s="142">
        <f>O260*H260</f>
        <v>0</v>
      </c>
      <c r="Q260" s="142">
        <v>0</v>
      </c>
      <c r="R260" s="142">
        <f>Q260*H260</f>
        <v>0</v>
      </c>
      <c r="S260" s="142">
        <v>0</v>
      </c>
      <c r="T260" s="143">
        <f>S260*H260</f>
        <v>0</v>
      </c>
      <c r="AR260" s="144" t="s">
        <v>90</v>
      </c>
      <c r="AT260" s="144" t="s">
        <v>166</v>
      </c>
      <c r="AU260" s="144" t="s">
        <v>82</v>
      </c>
      <c r="AY260" s="18" t="s">
        <v>163</v>
      </c>
      <c r="BE260" s="145">
        <f>IF(N260="základní",J260,0)</f>
        <v>0</v>
      </c>
      <c r="BF260" s="145">
        <f>IF(N260="snížená",J260,0)</f>
        <v>0</v>
      </c>
      <c r="BG260" s="145">
        <f>IF(N260="zákl. přenesená",J260,0)</f>
        <v>0</v>
      </c>
      <c r="BH260" s="145">
        <f>IF(N260="sníž. přenesená",J260,0)</f>
        <v>0</v>
      </c>
      <c r="BI260" s="145">
        <f>IF(N260="nulová",J260,0)</f>
        <v>0</v>
      </c>
      <c r="BJ260" s="18" t="s">
        <v>80</v>
      </c>
      <c r="BK260" s="145">
        <f>ROUND(I260*H260,2)</f>
        <v>0</v>
      </c>
      <c r="BL260" s="18" t="s">
        <v>90</v>
      </c>
      <c r="BM260" s="144" t="s">
        <v>358</v>
      </c>
    </row>
    <row r="261" spans="2:65" s="1" customFormat="1">
      <c r="B261" s="33"/>
      <c r="D261" s="146" t="s">
        <v>171</v>
      </c>
      <c r="F261" s="147" t="s">
        <v>353</v>
      </c>
      <c r="I261" s="148"/>
      <c r="L261" s="33"/>
      <c r="M261" s="149"/>
      <c r="T261" s="54"/>
      <c r="AT261" s="18" t="s">
        <v>171</v>
      </c>
      <c r="AU261" s="18" t="s">
        <v>82</v>
      </c>
    </row>
    <row r="262" spans="2:65" s="1" customFormat="1" ht="62.65" customHeight="1">
      <c r="B262" s="33"/>
      <c r="C262" s="133" t="s">
        <v>359</v>
      </c>
      <c r="D262" s="133" t="s">
        <v>166</v>
      </c>
      <c r="E262" s="134" t="s">
        <v>286</v>
      </c>
      <c r="F262" s="135" t="s">
        <v>287</v>
      </c>
      <c r="G262" s="136" t="s">
        <v>107</v>
      </c>
      <c r="H262" s="137">
        <v>22.22</v>
      </c>
      <c r="I262" s="138"/>
      <c r="J262" s="139">
        <f>ROUND(I262*H262,2)</f>
        <v>0</v>
      </c>
      <c r="K262" s="135" t="s">
        <v>169</v>
      </c>
      <c r="L262" s="33"/>
      <c r="M262" s="140" t="s">
        <v>19</v>
      </c>
      <c r="N262" s="141" t="s">
        <v>44</v>
      </c>
      <c r="P262" s="142">
        <f>O262*H262</f>
        <v>0</v>
      </c>
      <c r="Q262" s="142">
        <v>0</v>
      </c>
      <c r="R262" s="142">
        <f>Q262*H262</f>
        <v>0</v>
      </c>
      <c r="S262" s="142">
        <v>0</v>
      </c>
      <c r="T262" s="143">
        <f>S262*H262</f>
        <v>0</v>
      </c>
      <c r="AR262" s="144" t="s">
        <v>90</v>
      </c>
      <c r="AT262" s="144" t="s">
        <v>166</v>
      </c>
      <c r="AU262" s="144" t="s">
        <v>82</v>
      </c>
      <c r="AY262" s="18" t="s">
        <v>163</v>
      </c>
      <c r="BE262" s="145">
        <f>IF(N262="základní",J262,0)</f>
        <v>0</v>
      </c>
      <c r="BF262" s="145">
        <f>IF(N262="snížená",J262,0)</f>
        <v>0</v>
      </c>
      <c r="BG262" s="145">
        <f>IF(N262="zákl. přenesená",J262,0)</f>
        <v>0</v>
      </c>
      <c r="BH262" s="145">
        <f>IF(N262="sníž. přenesená",J262,0)</f>
        <v>0</v>
      </c>
      <c r="BI262" s="145">
        <f>IF(N262="nulová",J262,0)</f>
        <v>0</v>
      </c>
      <c r="BJ262" s="18" t="s">
        <v>80</v>
      </c>
      <c r="BK262" s="145">
        <f>ROUND(I262*H262,2)</f>
        <v>0</v>
      </c>
      <c r="BL262" s="18" t="s">
        <v>90</v>
      </c>
      <c r="BM262" s="144" t="s">
        <v>360</v>
      </c>
    </row>
    <row r="263" spans="2:65" s="1" customFormat="1">
      <c r="B263" s="33"/>
      <c r="D263" s="146" t="s">
        <v>171</v>
      </c>
      <c r="F263" s="147" t="s">
        <v>289</v>
      </c>
      <c r="I263" s="148"/>
      <c r="L263" s="33"/>
      <c r="M263" s="149"/>
      <c r="T263" s="54"/>
      <c r="AT263" s="18" t="s">
        <v>171</v>
      </c>
      <c r="AU263" s="18" t="s">
        <v>82</v>
      </c>
    </row>
    <row r="264" spans="2:65" s="12" customFormat="1">
      <c r="B264" s="152"/>
      <c r="D264" s="150" t="s">
        <v>175</v>
      </c>
      <c r="E264" s="153" t="s">
        <v>19</v>
      </c>
      <c r="F264" s="154" t="s">
        <v>361</v>
      </c>
      <c r="H264" s="153" t="s">
        <v>19</v>
      </c>
      <c r="I264" s="155"/>
      <c r="L264" s="152"/>
      <c r="M264" s="156"/>
      <c r="T264" s="157"/>
      <c r="AT264" s="153" t="s">
        <v>175</v>
      </c>
      <c r="AU264" s="153" t="s">
        <v>82</v>
      </c>
      <c r="AV264" s="12" t="s">
        <v>80</v>
      </c>
      <c r="AW264" s="12" t="s">
        <v>34</v>
      </c>
      <c r="AX264" s="12" t="s">
        <v>73</v>
      </c>
      <c r="AY264" s="153" t="s">
        <v>163</v>
      </c>
    </row>
    <row r="265" spans="2:65" s="13" customFormat="1">
      <c r="B265" s="158"/>
      <c r="D265" s="150" t="s">
        <v>175</v>
      </c>
      <c r="E265" s="159" t="s">
        <v>19</v>
      </c>
      <c r="F265" s="160" t="s">
        <v>362</v>
      </c>
      <c r="H265" s="161">
        <v>110.19</v>
      </c>
      <c r="I265" s="162"/>
      <c r="L265" s="158"/>
      <c r="M265" s="163"/>
      <c r="T265" s="164"/>
      <c r="AT265" s="159" t="s">
        <v>175</v>
      </c>
      <c r="AU265" s="159" t="s">
        <v>82</v>
      </c>
      <c r="AV265" s="13" t="s">
        <v>82</v>
      </c>
      <c r="AW265" s="13" t="s">
        <v>34</v>
      </c>
      <c r="AX265" s="13" t="s">
        <v>73</v>
      </c>
      <c r="AY265" s="159" t="s">
        <v>163</v>
      </c>
    </row>
    <row r="266" spans="2:65" s="13" customFormat="1">
      <c r="B266" s="158"/>
      <c r="D266" s="150" t="s">
        <v>175</v>
      </c>
      <c r="E266" s="159" t="s">
        <v>19</v>
      </c>
      <c r="F266" s="160" t="s">
        <v>363</v>
      </c>
      <c r="H266" s="161">
        <v>-87.97</v>
      </c>
      <c r="I266" s="162"/>
      <c r="L266" s="158"/>
      <c r="M266" s="163"/>
      <c r="T266" s="164"/>
      <c r="AT266" s="159" t="s">
        <v>175</v>
      </c>
      <c r="AU266" s="159" t="s">
        <v>82</v>
      </c>
      <c r="AV266" s="13" t="s">
        <v>82</v>
      </c>
      <c r="AW266" s="13" t="s">
        <v>34</v>
      </c>
      <c r="AX266" s="13" t="s">
        <v>73</v>
      </c>
      <c r="AY266" s="159" t="s">
        <v>163</v>
      </c>
    </row>
    <row r="267" spans="2:65" s="14" customFormat="1">
      <c r="B267" s="165"/>
      <c r="D267" s="150" t="s">
        <v>175</v>
      </c>
      <c r="E267" s="166" t="s">
        <v>19</v>
      </c>
      <c r="F267" s="167" t="s">
        <v>214</v>
      </c>
      <c r="H267" s="168">
        <v>22.22</v>
      </c>
      <c r="I267" s="169"/>
      <c r="L267" s="165"/>
      <c r="M267" s="170"/>
      <c r="T267" s="171"/>
      <c r="AT267" s="166" t="s">
        <v>175</v>
      </c>
      <c r="AU267" s="166" t="s">
        <v>82</v>
      </c>
      <c r="AV267" s="14" t="s">
        <v>90</v>
      </c>
      <c r="AW267" s="14" t="s">
        <v>34</v>
      </c>
      <c r="AX267" s="14" t="s">
        <v>80</v>
      </c>
      <c r="AY267" s="166" t="s">
        <v>163</v>
      </c>
    </row>
    <row r="268" spans="2:65" s="1" customFormat="1" ht="66.75" customHeight="1">
      <c r="B268" s="33"/>
      <c r="C268" s="133" t="s">
        <v>364</v>
      </c>
      <c r="D268" s="133" t="s">
        <v>166</v>
      </c>
      <c r="E268" s="134" t="s">
        <v>293</v>
      </c>
      <c r="F268" s="135" t="s">
        <v>294</v>
      </c>
      <c r="G268" s="136" t="s">
        <v>107</v>
      </c>
      <c r="H268" s="137">
        <v>111.1</v>
      </c>
      <c r="I268" s="138"/>
      <c r="J268" s="139">
        <f>ROUND(I268*H268,2)</f>
        <v>0</v>
      </c>
      <c r="K268" s="135" t="s">
        <v>169</v>
      </c>
      <c r="L268" s="33"/>
      <c r="M268" s="140" t="s">
        <v>19</v>
      </c>
      <c r="N268" s="141" t="s">
        <v>44</v>
      </c>
      <c r="P268" s="142">
        <f>O268*H268</f>
        <v>0</v>
      </c>
      <c r="Q268" s="142">
        <v>0</v>
      </c>
      <c r="R268" s="142">
        <f>Q268*H268</f>
        <v>0</v>
      </c>
      <c r="S268" s="142">
        <v>0</v>
      </c>
      <c r="T268" s="143">
        <f>S268*H268</f>
        <v>0</v>
      </c>
      <c r="AR268" s="144" t="s">
        <v>90</v>
      </c>
      <c r="AT268" s="144" t="s">
        <v>166</v>
      </c>
      <c r="AU268" s="144" t="s">
        <v>82</v>
      </c>
      <c r="AY268" s="18" t="s">
        <v>163</v>
      </c>
      <c r="BE268" s="145">
        <f>IF(N268="základní",J268,0)</f>
        <v>0</v>
      </c>
      <c r="BF268" s="145">
        <f>IF(N268="snížená",J268,0)</f>
        <v>0</v>
      </c>
      <c r="BG268" s="145">
        <f>IF(N268="zákl. přenesená",J268,0)</f>
        <v>0</v>
      </c>
      <c r="BH268" s="145">
        <f>IF(N268="sníž. přenesená",J268,0)</f>
        <v>0</v>
      </c>
      <c r="BI268" s="145">
        <f>IF(N268="nulová",J268,0)</f>
        <v>0</v>
      </c>
      <c r="BJ268" s="18" t="s">
        <v>80</v>
      </c>
      <c r="BK268" s="145">
        <f>ROUND(I268*H268,2)</f>
        <v>0</v>
      </c>
      <c r="BL268" s="18" t="s">
        <v>90</v>
      </c>
      <c r="BM268" s="144" t="s">
        <v>365</v>
      </c>
    </row>
    <row r="269" spans="2:65" s="1" customFormat="1">
      <c r="B269" s="33"/>
      <c r="D269" s="146" t="s">
        <v>171</v>
      </c>
      <c r="F269" s="147" t="s">
        <v>296</v>
      </c>
      <c r="I269" s="148"/>
      <c r="L269" s="33"/>
      <c r="M269" s="149"/>
      <c r="T269" s="54"/>
      <c r="AT269" s="18" t="s">
        <v>171</v>
      </c>
      <c r="AU269" s="18" t="s">
        <v>82</v>
      </c>
    </row>
    <row r="270" spans="2:65" s="13" customFormat="1">
      <c r="B270" s="158"/>
      <c r="D270" s="150" t="s">
        <v>175</v>
      </c>
      <c r="F270" s="160" t="s">
        <v>366</v>
      </c>
      <c r="H270" s="161">
        <v>111.1</v>
      </c>
      <c r="I270" s="162"/>
      <c r="L270" s="158"/>
      <c r="M270" s="163"/>
      <c r="T270" s="164"/>
      <c r="AT270" s="159" t="s">
        <v>175</v>
      </c>
      <c r="AU270" s="159" t="s">
        <v>82</v>
      </c>
      <c r="AV270" s="13" t="s">
        <v>82</v>
      </c>
      <c r="AW270" s="13" t="s">
        <v>4</v>
      </c>
      <c r="AX270" s="13" t="s">
        <v>80</v>
      </c>
      <c r="AY270" s="159" t="s">
        <v>163</v>
      </c>
    </row>
    <row r="271" spans="2:65" s="1" customFormat="1" ht="44.25" customHeight="1">
      <c r="B271" s="33"/>
      <c r="C271" s="133" t="s">
        <v>367</v>
      </c>
      <c r="D271" s="133" t="s">
        <v>166</v>
      </c>
      <c r="E271" s="134" t="s">
        <v>299</v>
      </c>
      <c r="F271" s="135" t="s">
        <v>300</v>
      </c>
      <c r="G271" s="136" t="s">
        <v>218</v>
      </c>
      <c r="H271" s="137">
        <v>39.996000000000002</v>
      </c>
      <c r="I271" s="138"/>
      <c r="J271" s="139">
        <f>ROUND(I271*H271,2)</f>
        <v>0</v>
      </c>
      <c r="K271" s="135" t="s">
        <v>169</v>
      </c>
      <c r="L271" s="33"/>
      <c r="M271" s="140" t="s">
        <v>19</v>
      </c>
      <c r="N271" s="141" t="s">
        <v>44</v>
      </c>
      <c r="P271" s="142">
        <f>O271*H271</f>
        <v>0</v>
      </c>
      <c r="Q271" s="142">
        <v>0</v>
      </c>
      <c r="R271" s="142">
        <f>Q271*H271</f>
        <v>0</v>
      </c>
      <c r="S271" s="142">
        <v>0</v>
      </c>
      <c r="T271" s="143">
        <f>S271*H271</f>
        <v>0</v>
      </c>
      <c r="AR271" s="144" t="s">
        <v>90</v>
      </c>
      <c r="AT271" s="144" t="s">
        <v>166</v>
      </c>
      <c r="AU271" s="144" t="s">
        <v>82</v>
      </c>
      <c r="AY271" s="18" t="s">
        <v>163</v>
      </c>
      <c r="BE271" s="145">
        <f>IF(N271="základní",J271,0)</f>
        <v>0</v>
      </c>
      <c r="BF271" s="145">
        <f>IF(N271="snížená",J271,0)</f>
        <v>0</v>
      </c>
      <c r="BG271" s="145">
        <f>IF(N271="zákl. přenesená",J271,0)</f>
        <v>0</v>
      </c>
      <c r="BH271" s="145">
        <f>IF(N271="sníž. přenesená",J271,0)</f>
        <v>0</v>
      </c>
      <c r="BI271" s="145">
        <f>IF(N271="nulová",J271,0)</f>
        <v>0</v>
      </c>
      <c r="BJ271" s="18" t="s">
        <v>80</v>
      </c>
      <c r="BK271" s="145">
        <f>ROUND(I271*H271,2)</f>
        <v>0</v>
      </c>
      <c r="BL271" s="18" t="s">
        <v>90</v>
      </c>
      <c r="BM271" s="144" t="s">
        <v>368</v>
      </c>
    </row>
    <row r="272" spans="2:65" s="1" customFormat="1">
      <c r="B272" s="33"/>
      <c r="D272" s="146" t="s">
        <v>171</v>
      </c>
      <c r="F272" s="147" t="s">
        <v>302</v>
      </c>
      <c r="I272" s="148"/>
      <c r="L272" s="33"/>
      <c r="M272" s="149"/>
      <c r="T272" s="54"/>
      <c r="AT272" s="18" t="s">
        <v>171</v>
      </c>
      <c r="AU272" s="18" t="s">
        <v>82</v>
      </c>
    </row>
    <row r="273" spans="2:65" s="13" customFormat="1">
      <c r="B273" s="158"/>
      <c r="D273" s="150" t="s">
        <v>175</v>
      </c>
      <c r="F273" s="160" t="s">
        <v>369</v>
      </c>
      <c r="H273" s="161">
        <v>39.996000000000002</v>
      </c>
      <c r="I273" s="162"/>
      <c r="L273" s="158"/>
      <c r="M273" s="163"/>
      <c r="T273" s="164"/>
      <c r="AT273" s="159" t="s">
        <v>175</v>
      </c>
      <c r="AU273" s="159" t="s">
        <v>82</v>
      </c>
      <c r="AV273" s="13" t="s">
        <v>82</v>
      </c>
      <c r="AW273" s="13" t="s">
        <v>4</v>
      </c>
      <c r="AX273" s="13" t="s">
        <v>80</v>
      </c>
      <c r="AY273" s="159" t="s">
        <v>163</v>
      </c>
    </row>
    <row r="274" spans="2:65" s="11" customFormat="1" ht="22.9" customHeight="1">
      <c r="B274" s="121"/>
      <c r="D274" s="122" t="s">
        <v>72</v>
      </c>
      <c r="E274" s="131" t="s">
        <v>82</v>
      </c>
      <c r="F274" s="131" t="s">
        <v>370</v>
      </c>
      <c r="I274" s="124"/>
      <c r="J274" s="132">
        <f>BK274</f>
        <v>0</v>
      </c>
      <c r="L274" s="121"/>
      <c r="M274" s="126"/>
      <c r="P274" s="127">
        <f>SUM(P275:P277)</f>
        <v>0</v>
      </c>
      <c r="R274" s="127">
        <f>SUM(R275:R277)</f>
        <v>0</v>
      </c>
      <c r="T274" s="128">
        <f>SUM(T275:T277)</f>
        <v>0</v>
      </c>
      <c r="AR274" s="122" t="s">
        <v>80</v>
      </c>
      <c r="AT274" s="129" t="s">
        <v>72</v>
      </c>
      <c r="AU274" s="129" t="s">
        <v>80</v>
      </c>
      <c r="AY274" s="122" t="s">
        <v>163</v>
      </c>
      <c r="BK274" s="130">
        <f>SUM(BK275:BK277)</f>
        <v>0</v>
      </c>
    </row>
    <row r="275" spans="2:65" s="1" customFormat="1" ht="49.15" customHeight="1">
      <c r="B275" s="33"/>
      <c r="C275" s="133" t="s">
        <v>371</v>
      </c>
      <c r="D275" s="133" t="s">
        <v>166</v>
      </c>
      <c r="E275" s="134" t="s">
        <v>372</v>
      </c>
      <c r="F275" s="135" t="s">
        <v>373</v>
      </c>
      <c r="G275" s="136" t="s">
        <v>107</v>
      </c>
      <c r="H275" s="137">
        <v>5</v>
      </c>
      <c r="I275" s="138"/>
      <c r="J275" s="139">
        <f>ROUND(I275*H275,2)</f>
        <v>0</v>
      </c>
      <c r="K275" s="135" t="s">
        <v>19</v>
      </c>
      <c r="L275" s="33"/>
      <c r="M275" s="140" t="s">
        <v>19</v>
      </c>
      <c r="N275" s="141" t="s">
        <v>44</v>
      </c>
      <c r="P275" s="142">
        <f>O275*H275</f>
        <v>0</v>
      </c>
      <c r="Q275" s="142">
        <v>0</v>
      </c>
      <c r="R275" s="142">
        <f>Q275*H275</f>
        <v>0</v>
      </c>
      <c r="S275" s="142">
        <v>0</v>
      </c>
      <c r="T275" s="143">
        <f>S275*H275</f>
        <v>0</v>
      </c>
      <c r="AR275" s="144" t="s">
        <v>90</v>
      </c>
      <c r="AT275" s="144" t="s">
        <v>166</v>
      </c>
      <c r="AU275" s="144" t="s">
        <v>82</v>
      </c>
      <c r="AY275" s="18" t="s">
        <v>163</v>
      </c>
      <c r="BE275" s="145">
        <f>IF(N275="základní",J275,0)</f>
        <v>0</v>
      </c>
      <c r="BF275" s="145">
        <f>IF(N275="snížená",J275,0)</f>
        <v>0</v>
      </c>
      <c r="BG275" s="145">
        <f>IF(N275="zákl. přenesená",J275,0)</f>
        <v>0</v>
      </c>
      <c r="BH275" s="145">
        <f>IF(N275="sníž. přenesená",J275,0)</f>
        <v>0</v>
      </c>
      <c r="BI275" s="145">
        <f>IF(N275="nulová",J275,0)</f>
        <v>0</v>
      </c>
      <c r="BJ275" s="18" t="s">
        <v>80</v>
      </c>
      <c r="BK275" s="145">
        <f>ROUND(I275*H275,2)</f>
        <v>0</v>
      </c>
      <c r="BL275" s="18" t="s">
        <v>90</v>
      </c>
      <c r="BM275" s="144" t="s">
        <v>374</v>
      </c>
    </row>
    <row r="276" spans="2:65" s="1" customFormat="1">
      <c r="B276" s="33"/>
      <c r="D276" s="150" t="s">
        <v>173</v>
      </c>
      <c r="F276" s="151" t="s">
        <v>375</v>
      </c>
      <c r="I276" s="148"/>
      <c r="L276" s="33"/>
      <c r="M276" s="149"/>
      <c r="T276" s="54"/>
      <c r="AT276" s="18" t="s">
        <v>173</v>
      </c>
      <c r="AU276" s="18" t="s">
        <v>82</v>
      </c>
    </row>
    <row r="277" spans="2:65" s="1" customFormat="1" ht="33" customHeight="1">
      <c r="B277" s="33"/>
      <c r="C277" s="133" t="s">
        <v>376</v>
      </c>
      <c r="D277" s="133" t="s">
        <v>166</v>
      </c>
      <c r="E277" s="134" t="s">
        <v>377</v>
      </c>
      <c r="F277" s="135" t="s">
        <v>378</v>
      </c>
      <c r="G277" s="136" t="s">
        <v>107</v>
      </c>
      <c r="H277" s="137">
        <v>0.5</v>
      </c>
      <c r="I277" s="138"/>
      <c r="J277" s="139">
        <f>ROUND(I277*H277,2)</f>
        <v>0</v>
      </c>
      <c r="K277" s="135" t="s">
        <v>19</v>
      </c>
      <c r="L277" s="33"/>
      <c r="M277" s="140" t="s">
        <v>19</v>
      </c>
      <c r="N277" s="141" t="s">
        <v>44</v>
      </c>
      <c r="P277" s="142">
        <f>O277*H277</f>
        <v>0</v>
      </c>
      <c r="Q277" s="142">
        <v>0</v>
      </c>
      <c r="R277" s="142">
        <f>Q277*H277</f>
        <v>0</v>
      </c>
      <c r="S277" s="142">
        <v>0</v>
      </c>
      <c r="T277" s="143">
        <f>S277*H277</f>
        <v>0</v>
      </c>
      <c r="AR277" s="144" t="s">
        <v>90</v>
      </c>
      <c r="AT277" s="144" t="s">
        <v>166</v>
      </c>
      <c r="AU277" s="144" t="s">
        <v>82</v>
      </c>
      <c r="AY277" s="18" t="s">
        <v>163</v>
      </c>
      <c r="BE277" s="145">
        <f>IF(N277="základní",J277,0)</f>
        <v>0</v>
      </c>
      <c r="BF277" s="145">
        <f>IF(N277="snížená",J277,0)</f>
        <v>0</v>
      </c>
      <c r="BG277" s="145">
        <f>IF(N277="zákl. přenesená",J277,0)</f>
        <v>0</v>
      </c>
      <c r="BH277" s="145">
        <f>IF(N277="sníž. přenesená",J277,0)</f>
        <v>0</v>
      </c>
      <c r="BI277" s="145">
        <f>IF(N277="nulová",J277,0)</f>
        <v>0</v>
      </c>
      <c r="BJ277" s="18" t="s">
        <v>80</v>
      </c>
      <c r="BK277" s="145">
        <f>ROUND(I277*H277,2)</f>
        <v>0</v>
      </c>
      <c r="BL277" s="18" t="s">
        <v>90</v>
      </c>
      <c r="BM277" s="144" t="s">
        <v>379</v>
      </c>
    </row>
    <row r="278" spans="2:65" s="11" customFormat="1" ht="22.9" customHeight="1">
      <c r="B278" s="121"/>
      <c r="D278" s="122" t="s">
        <v>72</v>
      </c>
      <c r="E278" s="131" t="s">
        <v>341</v>
      </c>
      <c r="F278" s="131" t="s">
        <v>380</v>
      </c>
      <c r="I278" s="124"/>
      <c r="J278" s="132">
        <f>BK278</f>
        <v>0</v>
      </c>
      <c r="L278" s="121"/>
      <c r="M278" s="126"/>
      <c r="P278" s="127">
        <f>SUM(P279:P354)</f>
        <v>0</v>
      </c>
      <c r="R278" s="127">
        <f>SUM(R279:R354)</f>
        <v>8.07442773</v>
      </c>
      <c r="T278" s="128">
        <f>SUM(T279:T354)</f>
        <v>0</v>
      </c>
      <c r="AR278" s="122" t="s">
        <v>80</v>
      </c>
      <c r="AT278" s="129" t="s">
        <v>72</v>
      </c>
      <c r="AU278" s="129" t="s">
        <v>80</v>
      </c>
      <c r="AY278" s="122" t="s">
        <v>163</v>
      </c>
      <c r="BK278" s="130">
        <f>SUM(BK279:BK354)</f>
        <v>0</v>
      </c>
    </row>
    <row r="279" spans="2:65" s="1" customFormat="1" ht="44.25" customHeight="1">
      <c r="B279" s="33"/>
      <c r="C279" s="133" t="s">
        <v>381</v>
      </c>
      <c r="D279" s="133" t="s">
        <v>166</v>
      </c>
      <c r="E279" s="134" t="s">
        <v>382</v>
      </c>
      <c r="F279" s="135" t="s">
        <v>383</v>
      </c>
      <c r="G279" s="136" t="s">
        <v>107</v>
      </c>
      <c r="H279" s="137">
        <v>84.257999999999996</v>
      </c>
      <c r="I279" s="138"/>
      <c r="J279" s="139">
        <f>ROUND(I279*H279,2)</f>
        <v>0</v>
      </c>
      <c r="K279" s="135" t="s">
        <v>169</v>
      </c>
      <c r="L279" s="33"/>
      <c r="M279" s="140" t="s">
        <v>19</v>
      </c>
      <c r="N279" s="141" t="s">
        <v>44</v>
      </c>
      <c r="P279" s="142">
        <f>O279*H279</f>
        <v>0</v>
      </c>
      <c r="Q279" s="142">
        <v>0</v>
      </c>
      <c r="R279" s="142">
        <f>Q279*H279</f>
        <v>0</v>
      </c>
      <c r="S279" s="142">
        <v>0</v>
      </c>
      <c r="T279" s="143">
        <f>S279*H279</f>
        <v>0</v>
      </c>
      <c r="AR279" s="144" t="s">
        <v>90</v>
      </c>
      <c r="AT279" s="144" t="s">
        <v>166</v>
      </c>
      <c r="AU279" s="144" t="s">
        <v>82</v>
      </c>
      <c r="AY279" s="18" t="s">
        <v>163</v>
      </c>
      <c r="BE279" s="145">
        <f>IF(N279="základní",J279,0)</f>
        <v>0</v>
      </c>
      <c r="BF279" s="145">
        <f>IF(N279="snížená",J279,0)</f>
        <v>0</v>
      </c>
      <c r="BG279" s="145">
        <f>IF(N279="zákl. přenesená",J279,0)</f>
        <v>0</v>
      </c>
      <c r="BH279" s="145">
        <f>IF(N279="sníž. přenesená",J279,0)</f>
        <v>0</v>
      </c>
      <c r="BI279" s="145">
        <f>IF(N279="nulová",J279,0)</f>
        <v>0</v>
      </c>
      <c r="BJ279" s="18" t="s">
        <v>80</v>
      </c>
      <c r="BK279" s="145">
        <f>ROUND(I279*H279,2)</f>
        <v>0</v>
      </c>
      <c r="BL279" s="18" t="s">
        <v>90</v>
      </c>
      <c r="BM279" s="144" t="s">
        <v>384</v>
      </c>
    </row>
    <row r="280" spans="2:65" s="1" customFormat="1">
      <c r="B280" s="33"/>
      <c r="D280" s="146" t="s">
        <v>171</v>
      </c>
      <c r="F280" s="147" t="s">
        <v>385</v>
      </c>
      <c r="I280" s="148"/>
      <c r="L280" s="33"/>
      <c r="M280" s="149"/>
      <c r="T280" s="54"/>
      <c r="AT280" s="18" t="s">
        <v>171</v>
      </c>
      <c r="AU280" s="18" t="s">
        <v>82</v>
      </c>
    </row>
    <row r="281" spans="2:65" s="12" customFormat="1">
      <c r="B281" s="152"/>
      <c r="D281" s="150" t="s">
        <v>175</v>
      </c>
      <c r="E281" s="153" t="s">
        <v>19</v>
      </c>
      <c r="F281" s="154" t="s">
        <v>269</v>
      </c>
      <c r="H281" s="153" t="s">
        <v>19</v>
      </c>
      <c r="I281" s="155"/>
      <c r="L281" s="152"/>
      <c r="M281" s="156"/>
      <c r="T281" s="157"/>
      <c r="AT281" s="153" t="s">
        <v>175</v>
      </c>
      <c r="AU281" s="153" t="s">
        <v>82</v>
      </c>
      <c r="AV281" s="12" t="s">
        <v>80</v>
      </c>
      <c r="AW281" s="12" t="s">
        <v>34</v>
      </c>
      <c r="AX281" s="12" t="s">
        <v>73</v>
      </c>
      <c r="AY281" s="153" t="s">
        <v>163</v>
      </c>
    </row>
    <row r="282" spans="2:65" s="12" customFormat="1">
      <c r="B282" s="152"/>
      <c r="D282" s="150" t="s">
        <v>175</v>
      </c>
      <c r="E282" s="153" t="s">
        <v>19</v>
      </c>
      <c r="F282" s="154" t="s">
        <v>386</v>
      </c>
      <c r="H282" s="153" t="s">
        <v>19</v>
      </c>
      <c r="I282" s="155"/>
      <c r="L282" s="152"/>
      <c r="M282" s="156"/>
      <c r="T282" s="157"/>
      <c r="AT282" s="153" t="s">
        <v>175</v>
      </c>
      <c r="AU282" s="153" t="s">
        <v>82</v>
      </c>
      <c r="AV282" s="12" t="s">
        <v>80</v>
      </c>
      <c r="AW282" s="12" t="s">
        <v>34</v>
      </c>
      <c r="AX282" s="12" t="s">
        <v>73</v>
      </c>
      <c r="AY282" s="153" t="s">
        <v>163</v>
      </c>
    </row>
    <row r="283" spans="2:65" s="13" customFormat="1">
      <c r="B283" s="158"/>
      <c r="D283" s="150" t="s">
        <v>175</v>
      </c>
      <c r="E283" s="159" t="s">
        <v>19</v>
      </c>
      <c r="F283" s="160" t="s">
        <v>387</v>
      </c>
      <c r="H283" s="161">
        <v>84.257999999999996</v>
      </c>
      <c r="I283" s="162"/>
      <c r="L283" s="158"/>
      <c r="M283" s="163"/>
      <c r="T283" s="164"/>
      <c r="AT283" s="159" t="s">
        <v>175</v>
      </c>
      <c r="AU283" s="159" t="s">
        <v>82</v>
      </c>
      <c r="AV283" s="13" t="s">
        <v>82</v>
      </c>
      <c r="AW283" s="13" t="s">
        <v>34</v>
      </c>
      <c r="AX283" s="13" t="s">
        <v>73</v>
      </c>
      <c r="AY283" s="159" t="s">
        <v>163</v>
      </c>
    </row>
    <row r="284" spans="2:65" s="14" customFormat="1">
      <c r="B284" s="165"/>
      <c r="D284" s="150" t="s">
        <v>175</v>
      </c>
      <c r="E284" s="166" t="s">
        <v>19</v>
      </c>
      <c r="F284" s="167" t="s">
        <v>214</v>
      </c>
      <c r="H284" s="168">
        <v>84.257999999999996</v>
      </c>
      <c r="I284" s="169"/>
      <c r="L284" s="165"/>
      <c r="M284" s="170"/>
      <c r="T284" s="171"/>
      <c r="AT284" s="166" t="s">
        <v>175</v>
      </c>
      <c r="AU284" s="166" t="s">
        <v>82</v>
      </c>
      <c r="AV284" s="14" t="s">
        <v>90</v>
      </c>
      <c r="AW284" s="14" t="s">
        <v>34</v>
      </c>
      <c r="AX284" s="14" t="s">
        <v>80</v>
      </c>
      <c r="AY284" s="166" t="s">
        <v>163</v>
      </c>
    </row>
    <row r="285" spans="2:65" s="1" customFormat="1" ht="16.5" customHeight="1">
      <c r="B285" s="33"/>
      <c r="C285" s="179" t="s">
        <v>388</v>
      </c>
      <c r="D285" s="179" t="s">
        <v>342</v>
      </c>
      <c r="E285" s="180" t="s">
        <v>343</v>
      </c>
      <c r="F285" s="181" t="s">
        <v>344</v>
      </c>
      <c r="G285" s="182" t="s">
        <v>218</v>
      </c>
      <c r="H285" s="183">
        <v>168.51599999999999</v>
      </c>
      <c r="I285" s="184"/>
      <c r="J285" s="185">
        <f>ROUND(I285*H285,2)</f>
        <v>0</v>
      </c>
      <c r="K285" s="181" t="s">
        <v>169</v>
      </c>
      <c r="L285" s="186"/>
      <c r="M285" s="187" t="s">
        <v>19</v>
      </c>
      <c r="N285" s="188" t="s">
        <v>44</v>
      </c>
      <c r="P285" s="142">
        <f>O285*H285</f>
        <v>0</v>
      </c>
      <c r="Q285" s="142">
        <v>0</v>
      </c>
      <c r="R285" s="142">
        <f>Q285*H285</f>
        <v>0</v>
      </c>
      <c r="S285" s="142">
        <v>0</v>
      </c>
      <c r="T285" s="143">
        <f>S285*H285</f>
        <v>0</v>
      </c>
      <c r="AR285" s="144" t="s">
        <v>215</v>
      </c>
      <c r="AT285" s="144" t="s">
        <v>342</v>
      </c>
      <c r="AU285" s="144" t="s">
        <v>82</v>
      </c>
      <c r="AY285" s="18" t="s">
        <v>163</v>
      </c>
      <c r="BE285" s="145">
        <f>IF(N285="základní",J285,0)</f>
        <v>0</v>
      </c>
      <c r="BF285" s="145">
        <f>IF(N285="snížená",J285,0)</f>
        <v>0</v>
      </c>
      <c r="BG285" s="145">
        <f>IF(N285="zákl. přenesená",J285,0)</f>
        <v>0</v>
      </c>
      <c r="BH285" s="145">
        <f>IF(N285="sníž. přenesená",J285,0)</f>
        <v>0</v>
      </c>
      <c r="BI285" s="145">
        <f>IF(N285="nulová",J285,0)</f>
        <v>0</v>
      </c>
      <c r="BJ285" s="18" t="s">
        <v>80</v>
      </c>
      <c r="BK285" s="145">
        <f>ROUND(I285*H285,2)</f>
        <v>0</v>
      </c>
      <c r="BL285" s="18" t="s">
        <v>90</v>
      </c>
      <c r="BM285" s="144" t="s">
        <v>389</v>
      </c>
    </row>
    <row r="286" spans="2:65" s="1" customFormat="1">
      <c r="B286" s="33"/>
      <c r="D286" s="150" t="s">
        <v>173</v>
      </c>
      <c r="F286" s="151" t="s">
        <v>346</v>
      </c>
      <c r="I286" s="148"/>
      <c r="L286" s="33"/>
      <c r="M286" s="149"/>
      <c r="T286" s="54"/>
      <c r="AT286" s="18" t="s">
        <v>173</v>
      </c>
      <c r="AU286" s="18" t="s">
        <v>82</v>
      </c>
    </row>
    <row r="287" spans="2:65" s="13" customFormat="1">
      <c r="B287" s="158"/>
      <c r="D287" s="150" t="s">
        <v>175</v>
      </c>
      <c r="F287" s="160" t="s">
        <v>390</v>
      </c>
      <c r="H287" s="161">
        <v>168.51599999999999</v>
      </c>
      <c r="I287" s="162"/>
      <c r="L287" s="158"/>
      <c r="M287" s="163"/>
      <c r="T287" s="164"/>
      <c r="AT287" s="159" t="s">
        <v>175</v>
      </c>
      <c r="AU287" s="159" t="s">
        <v>82</v>
      </c>
      <c r="AV287" s="13" t="s">
        <v>82</v>
      </c>
      <c r="AW287" s="13" t="s">
        <v>4</v>
      </c>
      <c r="AX287" s="13" t="s">
        <v>80</v>
      </c>
      <c r="AY287" s="159" t="s">
        <v>163</v>
      </c>
    </row>
    <row r="288" spans="2:65" s="1" customFormat="1" ht="16.5" customHeight="1">
      <c r="B288" s="33"/>
      <c r="C288" s="133" t="s">
        <v>391</v>
      </c>
      <c r="D288" s="133" t="s">
        <v>166</v>
      </c>
      <c r="E288" s="134" t="s">
        <v>392</v>
      </c>
      <c r="F288" s="135" t="s">
        <v>393</v>
      </c>
      <c r="G288" s="136" t="s">
        <v>394</v>
      </c>
      <c r="H288" s="137">
        <v>1</v>
      </c>
      <c r="I288" s="138"/>
      <c r="J288" s="139">
        <f>ROUND(I288*H288,2)</f>
        <v>0</v>
      </c>
      <c r="K288" s="135" t="s">
        <v>19</v>
      </c>
      <c r="L288" s="33"/>
      <c r="M288" s="140" t="s">
        <v>19</v>
      </c>
      <c r="N288" s="141" t="s">
        <v>44</v>
      </c>
      <c r="P288" s="142">
        <f>O288*H288</f>
        <v>0</v>
      </c>
      <c r="Q288" s="142">
        <v>0</v>
      </c>
      <c r="R288" s="142">
        <f>Q288*H288</f>
        <v>0</v>
      </c>
      <c r="S288" s="142">
        <v>0</v>
      </c>
      <c r="T288" s="143">
        <f>S288*H288</f>
        <v>0</v>
      </c>
      <c r="AR288" s="144" t="s">
        <v>90</v>
      </c>
      <c r="AT288" s="144" t="s">
        <v>166</v>
      </c>
      <c r="AU288" s="144" t="s">
        <v>82</v>
      </c>
      <c r="AY288" s="18" t="s">
        <v>163</v>
      </c>
      <c r="BE288" s="145">
        <f>IF(N288="základní",J288,0)</f>
        <v>0</v>
      </c>
      <c r="BF288" s="145">
        <f>IF(N288="snížená",J288,0)</f>
        <v>0</v>
      </c>
      <c r="BG288" s="145">
        <f>IF(N288="zákl. přenesená",J288,0)</f>
        <v>0</v>
      </c>
      <c r="BH288" s="145">
        <f>IF(N288="sníž. přenesená",J288,0)</f>
        <v>0</v>
      </c>
      <c r="BI288" s="145">
        <f>IF(N288="nulová",J288,0)</f>
        <v>0</v>
      </c>
      <c r="BJ288" s="18" t="s">
        <v>80</v>
      </c>
      <c r="BK288" s="145">
        <f>ROUND(I288*H288,2)</f>
        <v>0</v>
      </c>
      <c r="BL288" s="18" t="s">
        <v>90</v>
      </c>
      <c r="BM288" s="144" t="s">
        <v>395</v>
      </c>
    </row>
    <row r="289" spans="2:65" s="1" customFormat="1" ht="44.25" customHeight="1">
      <c r="B289" s="33"/>
      <c r="C289" s="133" t="s">
        <v>396</v>
      </c>
      <c r="D289" s="133" t="s">
        <v>166</v>
      </c>
      <c r="E289" s="134" t="s">
        <v>397</v>
      </c>
      <c r="F289" s="135" t="s">
        <v>398</v>
      </c>
      <c r="G289" s="136" t="s">
        <v>239</v>
      </c>
      <c r="H289" s="137">
        <v>24</v>
      </c>
      <c r="I289" s="138"/>
      <c r="J289" s="139">
        <f>ROUND(I289*H289,2)</f>
        <v>0</v>
      </c>
      <c r="K289" s="135" t="s">
        <v>169</v>
      </c>
      <c r="L289" s="33"/>
      <c r="M289" s="140" t="s">
        <v>19</v>
      </c>
      <c r="N289" s="141" t="s">
        <v>44</v>
      </c>
      <c r="P289" s="142">
        <f>O289*H289</f>
        <v>0</v>
      </c>
      <c r="Q289" s="142">
        <v>3.2000000000000003E-4</v>
      </c>
      <c r="R289" s="142">
        <f>Q289*H289</f>
        <v>7.6800000000000011E-3</v>
      </c>
      <c r="S289" s="142">
        <v>0</v>
      </c>
      <c r="T289" s="143">
        <f>S289*H289</f>
        <v>0</v>
      </c>
      <c r="AR289" s="144" t="s">
        <v>90</v>
      </c>
      <c r="AT289" s="144" t="s">
        <v>166</v>
      </c>
      <c r="AU289" s="144" t="s">
        <v>82</v>
      </c>
      <c r="AY289" s="18" t="s">
        <v>163</v>
      </c>
      <c r="BE289" s="145">
        <f>IF(N289="základní",J289,0)</f>
        <v>0</v>
      </c>
      <c r="BF289" s="145">
        <f>IF(N289="snížená",J289,0)</f>
        <v>0</v>
      </c>
      <c r="BG289" s="145">
        <f>IF(N289="zákl. přenesená",J289,0)</f>
        <v>0</v>
      </c>
      <c r="BH289" s="145">
        <f>IF(N289="sníž. přenesená",J289,0)</f>
        <v>0</v>
      </c>
      <c r="BI289" s="145">
        <f>IF(N289="nulová",J289,0)</f>
        <v>0</v>
      </c>
      <c r="BJ289" s="18" t="s">
        <v>80</v>
      </c>
      <c r="BK289" s="145">
        <f>ROUND(I289*H289,2)</f>
        <v>0</v>
      </c>
      <c r="BL289" s="18" t="s">
        <v>90</v>
      </c>
      <c r="BM289" s="144" t="s">
        <v>399</v>
      </c>
    </row>
    <row r="290" spans="2:65" s="1" customFormat="1">
      <c r="B290" s="33"/>
      <c r="D290" s="146" t="s">
        <v>171</v>
      </c>
      <c r="F290" s="147" t="s">
        <v>400</v>
      </c>
      <c r="I290" s="148"/>
      <c r="L290" s="33"/>
      <c r="M290" s="149"/>
      <c r="T290" s="54"/>
      <c r="AT290" s="18" t="s">
        <v>171</v>
      </c>
      <c r="AU290" s="18" t="s">
        <v>82</v>
      </c>
    </row>
    <row r="291" spans="2:65" s="12" customFormat="1">
      <c r="B291" s="152"/>
      <c r="D291" s="150" t="s">
        <v>175</v>
      </c>
      <c r="E291" s="153" t="s">
        <v>19</v>
      </c>
      <c r="F291" s="154" t="s">
        <v>401</v>
      </c>
      <c r="H291" s="153" t="s">
        <v>19</v>
      </c>
      <c r="I291" s="155"/>
      <c r="L291" s="152"/>
      <c r="M291" s="156"/>
      <c r="T291" s="157"/>
      <c r="AT291" s="153" t="s">
        <v>175</v>
      </c>
      <c r="AU291" s="153" t="s">
        <v>82</v>
      </c>
      <c r="AV291" s="12" t="s">
        <v>80</v>
      </c>
      <c r="AW291" s="12" t="s">
        <v>34</v>
      </c>
      <c r="AX291" s="12" t="s">
        <v>73</v>
      </c>
      <c r="AY291" s="153" t="s">
        <v>163</v>
      </c>
    </row>
    <row r="292" spans="2:65" s="12" customFormat="1">
      <c r="B292" s="152"/>
      <c r="D292" s="150" t="s">
        <v>175</v>
      </c>
      <c r="E292" s="153" t="s">
        <v>19</v>
      </c>
      <c r="F292" s="154" t="s">
        <v>402</v>
      </c>
      <c r="H292" s="153" t="s">
        <v>19</v>
      </c>
      <c r="I292" s="155"/>
      <c r="L292" s="152"/>
      <c r="M292" s="156"/>
      <c r="T292" s="157"/>
      <c r="AT292" s="153" t="s">
        <v>175</v>
      </c>
      <c r="AU292" s="153" t="s">
        <v>82</v>
      </c>
      <c r="AV292" s="12" t="s">
        <v>80</v>
      </c>
      <c r="AW292" s="12" t="s">
        <v>34</v>
      </c>
      <c r="AX292" s="12" t="s">
        <v>73</v>
      </c>
      <c r="AY292" s="153" t="s">
        <v>163</v>
      </c>
    </row>
    <row r="293" spans="2:65" s="13" customFormat="1">
      <c r="B293" s="158"/>
      <c r="D293" s="150" t="s">
        <v>175</v>
      </c>
      <c r="E293" s="159" t="s">
        <v>19</v>
      </c>
      <c r="F293" s="160" t="s">
        <v>403</v>
      </c>
      <c r="H293" s="161">
        <v>24</v>
      </c>
      <c r="I293" s="162"/>
      <c r="L293" s="158"/>
      <c r="M293" s="163"/>
      <c r="T293" s="164"/>
      <c r="AT293" s="159" t="s">
        <v>175</v>
      </c>
      <c r="AU293" s="159" t="s">
        <v>82</v>
      </c>
      <c r="AV293" s="13" t="s">
        <v>82</v>
      </c>
      <c r="AW293" s="13" t="s">
        <v>34</v>
      </c>
      <c r="AX293" s="13" t="s">
        <v>80</v>
      </c>
      <c r="AY293" s="159" t="s">
        <v>163</v>
      </c>
    </row>
    <row r="294" spans="2:65" s="1" customFormat="1" ht="44.25" customHeight="1">
      <c r="B294" s="33"/>
      <c r="C294" s="133" t="s">
        <v>404</v>
      </c>
      <c r="D294" s="133" t="s">
        <v>166</v>
      </c>
      <c r="E294" s="134" t="s">
        <v>405</v>
      </c>
      <c r="F294" s="135" t="s">
        <v>406</v>
      </c>
      <c r="G294" s="136" t="s">
        <v>239</v>
      </c>
      <c r="H294" s="137">
        <v>96</v>
      </c>
      <c r="I294" s="138"/>
      <c r="J294" s="139">
        <f>ROUND(I294*H294,2)</f>
        <v>0</v>
      </c>
      <c r="K294" s="135" t="s">
        <v>169</v>
      </c>
      <c r="L294" s="33"/>
      <c r="M294" s="140" t="s">
        <v>19</v>
      </c>
      <c r="N294" s="141" t="s">
        <v>44</v>
      </c>
      <c r="P294" s="142">
        <f>O294*H294</f>
        <v>0</v>
      </c>
      <c r="Q294" s="142">
        <v>1.1E-4</v>
      </c>
      <c r="R294" s="142">
        <f>Q294*H294</f>
        <v>1.056E-2</v>
      </c>
      <c r="S294" s="142">
        <v>0</v>
      </c>
      <c r="T294" s="143">
        <f>S294*H294</f>
        <v>0</v>
      </c>
      <c r="AR294" s="144" t="s">
        <v>90</v>
      </c>
      <c r="AT294" s="144" t="s">
        <v>166</v>
      </c>
      <c r="AU294" s="144" t="s">
        <v>82</v>
      </c>
      <c r="AY294" s="18" t="s">
        <v>163</v>
      </c>
      <c r="BE294" s="145">
        <f>IF(N294="základní",J294,0)</f>
        <v>0</v>
      </c>
      <c r="BF294" s="145">
        <f>IF(N294="snížená",J294,0)</f>
        <v>0</v>
      </c>
      <c r="BG294" s="145">
        <f>IF(N294="zákl. přenesená",J294,0)</f>
        <v>0</v>
      </c>
      <c r="BH294" s="145">
        <f>IF(N294="sníž. přenesená",J294,0)</f>
        <v>0</v>
      </c>
      <c r="BI294" s="145">
        <f>IF(N294="nulová",J294,0)</f>
        <v>0</v>
      </c>
      <c r="BJ294" s="18" t="s">
        <v>80</v>
      </c>
      <c r="BK294" s="145">
        <f>ROUND(I294*H294,2)</f>
        <v>0</v>
      </c>
      <c r="BL294" s="18" t="s">
        <v>90</v>
      </c>
      <c r="BM294" s="144" t="s">
        <v>407</v>
      </c>
    </row>
    <row r="295" spans="2:65" s="1" customFormat="1">
      <c r="B295" s="33"/>
      <c r="D295" s="146" t="s">
        <v>171</v>
      </c>
      <c r="F295" s="147" t="s">
        <v>408</v>
      </c>
      <c r="I295" s="148"/>
      <c r="L295" s="33"/>
      <c r="M295" s="149"/>
      <c r="T295" s="54"/>
      <c r="AT295" s="18" t="s">
        <v>171</v>
      </c>
      <c r="AU295" s="18" t="s">
        <v>82</v>
      </c>
    </row>
    <row r="296" spans="2:65" s="12" customFormat="1">
      <c r="B296" s="152"/>
      <c r="D296" s="150" t="s">
        <v>175</v>
      </c>
      <c r="E296" s="153" t="s">
        <v>19</v>
      </c>
      <c r="F296" s="154" t="s">
        <v>402</v>
      </c>
      <c r="H296" s="153" t="s">
        <v>19</v>
      </c>
      <c r="I296" s="155"/>
      <c r="L296" s="152"/>
      <c r="M296" s="156"/>
      <c r="T296" s="157"/>
      <c r="AT296" s="153" t="s">
        <v>175</v>
      </c>
      <c r="AU296" s="153" t="s">
        <v>82</v>
      </c>
      <c r="AV296" s="12" t="s">
        <v>80</v>
      </c>
      <c r="AW296" s="12" t="s">
        <v>34</v>
      </c>
      <c r="AX296" s="12" t="s">
        <v>73</v>
      </c>
      <c r="AY296" s="153" t="s">
        <v>163</v>
      </c>
    </row>
    <row r="297" spans="2:65" s="13" customFormat="1">
      <c r="B297" s="158"/>
      <c r="D297" s="150" t="s">
        <v>175</v>
      </c>
      <c r="E297" s="159" t="s">
        <v>19</v>
      </c>
      <c r="F297" s="160" t="s">
        <v>409</v>
      </c>
      <c r="H297" s="161">
        <v>96</v>
      </c>
      <c r="I297" s="162"/>
      <c r="L297" s="158"/>
      <c r="M297" s="163"/>
      <c r="T297" s="164"/>
      <c r="AT297" s="159" t="s">
        <v>175</v>
      </c>
      <c r="AU297" s="159" t="s">
        <v>82</v>
      </c>
      <c r="AV297" s="13" t="s">
        <v>82</v>
      </c>
      <c r="AW297" s="13" t="s">
        <v>34</v>
      </c>
      <c r="AX297" s="13" t="s">
        <v>80</v>
      </c>
      <c r="AY297" s="159" t="s">
        <v>163</v>
      </c>
    </row>
    <row r="298" spans="2:65" s="1" customFormat="1" ht="44.25" customHeight="1">
      <c r="B298" s="33"/>
      <c r="C298" s="133" t="s">
        <v>410</v>
      </c>
      <c r="D298" s="133" t="s">
        <v>166</v>
      </c>
      <c r="E298" s="134" t="s">
        <v>411</v>
      </c>
      <c r="F298" s="135" t="s">
        <v>412</v>
      </c>
      <c r="G298" s="136" t="s">
        <v>107</v>
      </c>
      <c r="H298" s="137">
        <v>64.055999999999997</v>
      </c>
      <c r="I298" s="138"/>
      <c r="J298" s="139">
        <f>ROUND(I298*H298,2)</f>
        <v>0</v>
      </c>
      <c r="K298" s="135" t="s">
        <v>169</v>
      </c>
      <c r="L298" s="33"/>
      <c r="M298" s="140" t="s">
        <v>19</v>
      </c>
      <c r="N298" s="141" t="s">
        <v>44</v>
      </c>
      <c r="P298" s="142">
        <f>O298*H298</f>
        <v>0</v>
      </c>
      <c r="Q298" s="142">
        <v>0</v>
      </c>
      <c r="R298" s="142">
        <f>Q298*H298</f>
        <v>0</v>
      </c>
      <c r="S298" s="142">
        <v>0</v>
      </c>
      <c r="T298" s="143">
        <f>S298*H298</f>
        <v>0</v>
      </c>
      <c r="AR298" s="144" t="s">
        <v>90</v>
      </c>
      <c r="AT298" s="144" t="s">
        <v>166</v>
      </c>
      <c r="AU298" s="144" t="s">
        <v>82</v>
      </c>
      <c r="AY298" s="18" t="s">
        <v>163</v>
      </c>
      <c r="BE298" s="145">
        <f>IF(N298="základní",J298,0)</f>
        <v>0</v>
      </c>
      <c r="BF298" s="145">
        <f>IF(N298="snížená",J298,0)</f>
        <v>0</v>
      </c>
      <c r="BG298" s="145">
        <f>IF(N298="zákl. přenesená",J298,0)</f>
        <v>0</v>
      </c>
      <c r="BH298" s="145">
        <f>IF(N298="sníž. přenesená",J298,0)</f>
        <v>0</v>
      </c>
      <c r="BI298" s="145">
        <f>IF(N298="nulová",J298,0)</f>
        <v>0</v>
      </c>
      <c r="BJ298" s="18" t="s">
        <v>80</v>
      </c>
      <c r="BK298" s="145">
        <f>ROUND(I298*H298,2)</f>
        <v>0</v>
      </c>
      <c r="BL298" s="18" t="s">
        <v>90</v>
      </c>
      <c r="BM298" s="144" t="s">
        <v>413</v>
      </c>
    </row>
    <row r="299" spans="2:65" s="1" customFormat="1">
      <c r="B299" s="33"/>
      <c r="D299" s="146" t="s">
        <v>171</v>
      </c>
      <c r="F299" s="147" t="s">
        <v>414</v>
      </c>
      <c r="I299" s="148"/>
      <c r="L299" s="33"/>
      <c r="M299" s="149"/>
      <c r="T299" s="54"/>
      <c r="AT299" s="18" t="s">
        <v>171</v>
      </c>
      <c r="AU299" s="18" t="s">
        <v>82</v>
      </c>
    </row>
    <row r="300" spans="2:65" s="12" customFormat="1">
      <c r="B300" s="152"/>
      <c r="D300" s="150" t="s">
        <v>175</v>
      </c>
      <c r="E300" s="153" t="s">
        <v>19</v>
      </c>
      <c r="F300" s="154" t="s">
        <v>415</v>
      </c>
      <c r="H300" s="153" t="s">
        <v>19</v>
      </c>
      <c r="I300" s="155"/>
      <c r="L300" s="152"/>
      <c r="M300" s="156"/>
      <c r="T300" s="157"/>
      <c r="AT300" s="153" t="s">
        <v>175</v>
      </c>
      <c r="AU300" s="153" t="s">
        <v>82</v>
      </c>
      <c r="AV300" s="12" t="s">
        <v>80</v>
      </c>
      <c r="AW300" s="12" t="s">
        <v>34</v>
      </c>
      <c r="AX300" s="12" t="s">
        <v>73</v>
      </c>
      <c r="AY300" s="153" t="s">
        <v>163</v>
      </c>
    </row>
    <row r="301" spans="2:65" s="12" customFormat="1">
      <c r="B301" s="152"/>
      <c r="D301" s="150" t="s">
        <v>175</v>
      </c>
      <c r="E301" s="153" t="s">
        <v>19</v>
      </c>
      <c r="F301" s="154" t="s">
        <v>402</v>
      </c>
      <c r="H301" s="153" t="s">
        <v>19</v>
      </c>
      <c r="I301" s="155"/>
      <c r="L301" s="152"/>
      <c r="M301" s="156"/>
      <c r="T301" s="157"/>
      <c r="AT301" s="153" t="s">
        <v>175</v>
      </c>
      <c r="AU301" s="153" t="s">
        <v>82</v>
      </c>
      <c r="AV301" s="12" t="s">
        <v>80</v>
      </c>
      <c r="AW301" s="12" t="s">
        <v>34</v>
      </c>
      <c r="AX301" s="12" t="s">
        <v>73</v>
      </c>
      <c r="AY301" s="153" t="s">
        <v>163</v>
      </c>
    </row>
    <row r="302" spans="2:65" s="12" customFormat="1">
      <c r="B302" s="152"/>
      <c r="D302" s="150" t="s">
        <v>175</v>
      </c>
      <c r="E302" s="153" t="s">
        <v>19</v>
      </c>
      <c r="F302" s="154" t="s">
        <v>401</v>
      </c>
      <c r="H302" s="153" t="s">
        <v>19</v>
      </c>
      <c r="I302" s="155"/>
      <c r="L302" s="152"/>
      <c r="M302" s="156"/>
      <c r="T302" s="157"/>
      <c r="AT302" s="153" t="s">
        <v>175</v>
      </c>
      <c r="AU302" s="153" t="s">
        <v>82</v>
      </c>
      <c r="AV302" s="12" t="s">
        <v>80</v>
      </c>
      <c r="AW302" s="12" t="s">
        <v>34</v>
      </c>
      <c r="AX302" s="12" t="s">
        <v>73</v>
      </c>
      <c r="AY302" s="153" t="s">
        <v>163</v>
      </c>
    </row>
    <row r="303" spans="2:65" s="13" customFormat="1">
      <c r="B303" s="158"/>
      <c r="D303" s="150" t="s">
        <v>175</v>
      </c>
      <c r="E303" s="159" t="s">
        <v>19</v>
      </c>
      <c r="F303" s="160" t="s">
        <v>416</v>
      </c>
      <c r="H303" s="161">
        <v>36.926000000000002</v>
      </c>
      <c r="I303" s="162"/>
      <c r="L303" s="158"/>
      <c r="M303" s="163"/>
      <c r="T303" s="164"/>
      <c r="AT303" s="159" t="s">
        <v>175</v>
      </c>
      <c r="AU303" s="159" t="s">
        <v>82</v>
      </c>
      <c r="AV303" s="13" t="s">
        <v>82</v>
      </c>
      <c r="AW303" s="13" t="s">
        <v>34</v>
      </c>
      <c r="AX303" s="13" t="s">
        <v>73</v>
      </c>
      <c r="AY303" s="159" t="s">
        <v>163</v>
      </c>
    </row>
    <row r="304" spans="2:65" s="15" customFormat="1">
      <c r="B304" s="172"/>
      <c r="D304" s="150" t="s">
        <v>175</v>
      </c>
      <c r="E304" s="173" t="s">
        <v>19</v>
      </c>
      <c r="F304" s="174" t="s">
        <v>276</v>
      </c>
      <c r="H304" s="175">
        <v>36.926000000000002</v>
      </c>
      <c r="I304" s="176"/>
      <c r="L304" s="172"/>
      <c r="M304" s="177"/>
      <c r="T304" s="178"/>
      <c r="AT304" s="173" t="s">
        <v>175</v>
      </c>
      <c r="AU304" s="173" t="s">
        <v>82</v>
      </c>
      <c r="AV304" s="15" t="s">
        <v>181</v>
      </c>
      <c r="AW304" s="15" t="s">
        <v>34</v>
      </c>
      <c r="AX304" s="15" t="s">
        <v>73</v>
      </c>
      <c r="AY304" s="173" t="s">
        <v>163</v>
      </c>
    </row>
    <row r="305" spans="2:65" s="12" customFormat="1">
      <c r="B305" s="152"/>
      <c r="D305" s="150" t="s">
        <v>175</v>
      </c>
      <c r="E305" s="153" t="s">
        <v>19</v>
      </c>
      <c r="F305" s="154" t="s">
        <v>402</v>
      </c>
      <c r="H305" s="153" t="s">
        <v>19</v>
      </c>
      <c r="I305" s="155"/>
      <c r="L305" s="152"/>
      <c r="M305" s="156"/>
      <c r="T305" s="157"/>
      <c r="AT305" s="153" t="s">
        <v>175</v>
      </c>
      <c r="AU305" s="153" t="s">
        <v>82</v>
      </c>
      <c r="AV305" s="12" t="s">
        <v>80</v>
      </c>
      <c r="AW305" s="12" t="s">
        <v>34</v>
      </c>
      <c r="AX305" s="12" t="s">
        <v>73</v>
      </c>
      <c r="AY305" s="153" t="s">
        <v>163</v>
      </c>
    </row>
    <row r="306" spans="2:65" s="13" customFormat="1">
      <c r="B306" s="158"/>
      <c r="D306" s="150" t="s">
        <v>175</v>
      </c>
      <c r="E306" s="159" t="s">
        <v>19</v>
      </c>
      <c r="F306" s="160" t="s">
        <v>417</v>
      </c>
      <c r="H306" s="161">
        <v>27.13</v>
      </c>
      <c r="I306" s="162"/>
      <c r="L306" s="158"/>
      <c r="M306" s="163"/>
      <c r="T306" s="164"/>
      <c r="AT306" s="159" t="s">
        <v>175</v>
      </c>
      <c r="AU306" s="159" t="s">
        <v>82</v>
      </c>
      <c r="AV306" s="13" t="s">
        <v>82</v>
      </c>
      <c r="AW306" s="13" t="s">
        <v>34</v>
      </c>
      <c r="AX306" s="13" t="s">
        <v>73</v>
      </c>
      <c r="AY306" s="159" t="s">
        <v>163</v>
      </c>
    </row>
    <row r="307" spans="2:65" s="15" customFormat="1">
      <c r="B307" s="172"/>
      <c r="D307" s="150" t="s">
        <v>175</v>
      </c>
      <c r="E307" s="173" t="s">
        <v>19</v>
      </c>
      <c r="F307" s="174" t="s">
        <v>276</v>
      </c>
      <c r="H307" s="175">
        <v>27.13</v>
      </c>
      <c r="I307" s="176"/>
      <c r="L307" s="172"/>
      <c r="M307" s="177"/>
      <c r="T307" s="178"/>
      <c r="AT307" s="173" t="s">
        <v>175</v>
      </c>
      <c r="AU307" s="173" t="s">
        <v>82</v>
      </c>
      <c r="AV307" s="15" t="s">
        <v>181</v>
      </c>
      <c r="AW307" s="15" t="s">
        <v>34</v>
      </c>
      <c r="AX307" s="15" t="s">
        <v>73</v>
      </c>
      <c r="AY307" s="173" t="s">
        <v>163</v>
      </c>
    </row>
    <row r="308" spans="2:65" s="14" customFormat="1">
      <c r="B308" s="165"/>
      <c r="D308" s="150" t="s">
        <v>175</v>
      </c>
      <c r="E308" s="166" t="s">
        <v>19</v>
      </c>
      <c r="F308" s="167" t="s">
        <v>214</v>
      </c>
      <c r="H308" s="168">
        <v>64.055999999999997</v>
      </c>
      <c r="I308" s="169"/>
      <c r="L308" s="165"/>
      <c r="M308" s="170"/>
      <c r="T308" s="171"/>
      <c r="AT308" s="166" t="s">
        <v>175</v>
      </c>
      <c r="AU308" s="166" t="s">
        <v>82</v>
      </c>
      <c r="AV308" s="14" t="s">
        <v>90</v>
      </c>
      <c r="AW308" s="14" t="s">
        <v>34</v>
      </c>
      <c r="AX308" s="14" t="s">
        <v>80</v>
      </c>
      <c r="AY308" s="166" t="s">
        <v>163</v>
      </c>
    </row>
    <row r="309" spans="2:65" s="1" customFormat="1" ht="62.65" customHeight="1">
      <c r="B309" s="33"/>
      <c r="C309" s="133" t="s">
        <v>418</v>
      </c>
      <c r="D309" s="133" t="s">
        <v>166</v>
      </c>
      <c r="E309" s="134" t="s">
        <v>286</v>
      </c>
      <c r="F309" s="135" t="s">
        <v>287</v>
      </c>
      <c r="G309" s="136" t="s">
        <v>107</v>
      </c>
      <c r="H309" s="137">
        <v>64.055999999999997</v>
      </c>
      <c r="I309" s="138"/>
      <c r="J309" s="139">
        <f>ROUND(I309*H309,2)</f>
        <v>0</v>
      </c>
      <c r="K309" s="135" t="s">
        <v>169</v>
      </c>
      <c r="L309" s="33"/>
      <c r="M309" s="140" t="s">
        <v>19</v>
      </c>
      <c r="N309" s="141" t="s">
        <v>44</v>
      </c>
      <c r="P309" s="142">
        <f>O309*H309</f>
        <v>0</v>
      </c>
      <c r="Q309" s="142">
        <v>0</v>
      </c>
      <c r="R309" s="142">
        <f>Q309*H309</f>
        <v>0</v>
      </c>
      <c r="S309" s="142">
        <v>0</v>
      </c>
      <c r="T309" s="143">
        <f>S309*H309</f>
        <v>0</v>
      </c>
      <c r="AR309" s="144" t="s">
        <v>90</v>
      </c>
      <c r="AT309" s="144" t="s">
        <v>166</v>
      </c>
      <c r="AU309" s="144" t="s">
        <v>82</v>
      </c>
      <c r="AY309" s="18" t="s">
        <v>163</v>
      </c>
      <c r="BE309" s="145">
        <f>IF(N309="základní",J309,0)</f>
        <v>0</v>
      </c>
      <c r="BF309" s="145">
        <f>IF(N309="snížená",J309,0)</f>
        <v>0</v>
      </c>
      <c r="BG309" s="145">
        <f>IF(N309="zákl. přenesená",J309,0)</f>
        <v>0</v>
      </c>
      <c r="BH309" s="145">
        <f>IF(N309="sníž. přenesená",J309,0)</f>
        <v>0</v>
      </c>
      <c r="BI309" s="145">
        <f>IF(N309="nulová",J309,0)</f>
        <v>0</v>
      </c>
      <c r="BJ309" s="18" t="s">
        <v>80</v>
      </c>
      <c r="BK309" s="145">
        <f>ROUND(I309*H309,2)</f>
        <v>0</v>
      </c>
      <c r="BL309" s="18" t="s">
        <v>90</v>
      </c>
      <c r="BM309" s="144" t="s">
        <v>419</v>
      </c>
    </row>
    <row r="310" spans="2:65" s="1" customFormat="1">
      <c r="B310" s="33"/>
      <c r="D310" s="146" t="s">
        <v>171</v>
      </c>
      <c r="F310" s="147" t="s">
        <v>289</v>
      </c>
      <c r="I310" s="148"/>
      <c r="L310" s="33"/>
      <c r="M310" s="149"/>
      <c r="T310" s="54"/>
      <c r="AT310" s="18" t="s">
        <v>171</v>
      </c>
      <c r="AU310" s="18" t="s">
        <v>82</v>
      </c>
    </row>
    <row r="311" spans="2:65" s="1" customFormat="1" ht="66.75" customHeight="1">
      <c r="B311" s="33"/>
      <c r="C311" s="133" t="s">
        <v>420</v>
      </c>
      <c r="D311" s="133" t="s">
        <v>166</v>
      </c>
      <c r="E311" s="134" t="s">
        <v>293</v>
      </c>
      <c r="F311" s="135" t="s">
        <v>294</v>
      </c>
      <c r="G311" s="136" t="s">
        <v>107</v>
      </c>
      <c r="H311" s="137">
        <v>320.27999999999997</v>
      </c>
      <c r="I311" s="138"/>
      <c r="J311" s="139">
        <f>ROUND(I311*H311,2)</f>
        <v>0</v>
      </c>
      <c r="K311" s="135" t="s">
        <v>169</v>
      </c>
      <c r="L311" s="33"/>
      <c r="M311" s="140" t="s">
        <v>19</v>
      </c>
      <c r="N311" s="141" t="s">
        <v>44</v>
      </c>
      <c r="P311" s="142">
        <f>O311*H311</f>
        <v>0</v>
      </c>
      <c r="Q311" s="142">
        <v>0</v>
      </c>
      <c r="R311" s="142">
        <f>Q311*H311</f>
        <v>0</v>
      </c>
      <c r="S311" s="142">
        <v>0</v>
      </c>
      <c r="T311" s="143">
        <f>S311*H311</f>
        <v>0</v>
      </c>
      <c r="AR311" s="144" t="s">
        <v>90</v>
      </c>
      <c r="AT311" s="144" t="s">
        <v>166</v>
      </c>
      <c r="AU311" s="144" t="s">
        <v>82</v>
      </c>
      <c r="AY311" s="18" t="s">
        <v>163</v>
      </c>
      <c r="BE311" s="145">
        <f>IF(N311="základní",J311,0)</f>
        <v>0</v>
      </c>
      <c r="BF311" s="145">
        <f>IF(N311="snížená",J311,0)</f>
        <v>0</v>
      </c>
      <c r="BG311" s="145">
        <f>IF(N311="zákl. přenesená",J311,0)</f>
        <v>0</v>
      </c>
      <c r="BH311" s="145">
        <f>IF(N311="sníž. přenesená",J311,0)</f>
        <v>0</v>
      </c>
      <c r="BI311" s="145">
        <f>IF(N311="nulová",J311,0)</f>
        <v>0</v>
      </c>
      <c r="BJ311" s="18" t="s">
        <v>80</v>
      </c>
      <c r="BK311" s="145">
        <f>ROUND(I311*H311,2)</f>
        <v>0</v>
      </c>
      <c r="BL311" s="18" t="s">
        <v>90</v>
      </c>
      <c r="BM311" s="144" t="s">
        <v>421</v>
      </c>
    </row>
    <row r="312" spans="2:65" s="1" customFormat="1">
      <c r="B312" s="33"/>
      <c r="D312" s="146" t="s">
        <v>171</v>
      </c>
      <c r="F312" s="147" t="s">
        <v>296</v>
      </c>
      <c r="I312" s="148"/>
      <c r="L312" s="33"/>
      <c r="M312" s="149"/>
      <c r="T312" s="54"/>
      <c r="AT312" s="18" t="s">
        <v>171</v>
      </c>
      <c r="AU312" s="18" t="s">
        <v>82</v>
      </c>
    </row>
    <row r="313" spans="2:65" s="13" customFormat="1">
      <c r="B313" s="158"/>
      <c r="D313" s="150" t="s">
        <v>175</v>
      </c>
      <c r="F313" s="160" t="s">
        <v>422</v>
      </c>
      <c r="H313" s="161">
        <v>320.27999999999997</v>
      </c>
      <c r="I313" s="162"/>
      <c r="L313" s="158"/>
      <c r="M313" s="163"/>
      <c r="T313" s="164"/>
      <c r="AT313" s="159" t="s">
        <v>175</v>
      </c>
      <c r="AU313" s="159" t="s">
        <v>82</v>
      </c>
      <c r="AV313" s="13" t="s">
        <v>82</v>
      </c>
      <c r="AW313" s="13" t="s">
        <v>4</v>
      </c>
      <c r="AX313" s="13" t="s">
        <v>80</v>
      </c>
      <c r="AY313" s="159" t="s">
        <v>163</v>
      </c>
    </row>
    <row r="314" spans="2:65" s="1" customFormat="1" ht="44.25" customHeight="1">
      <c r="B314" s="33"/>
      <c r="C314" s="133" t="s">
        <v>423</v>
      </c>
      <c r="D314" s="133" t="s">
        <v>166</v>
      </c>
      <c r="E314" s="134" t="s">
        <v>299</v>
      </c>
      <c r="F314" s="135" t="s">
        <v>300</v>
      </c>
      <c r="G314" s="136" t="s">
        <v>218</v>
      </c>
      <c r="H314" s="137">
        <v>115.301</v>
      </c>
      <c r="I314" s="138"/>
      <c r="J314" s="139">
        <f>ROUND(I314*H314,2)</f>
        <v>0</v>
      </c>
      <c r="K314" s="135" t="s">
        <v>169</v>
      </c>
      <c r="L314" s="33"/>
      <c r="M314" s="140" t="s">
        <v>19</v>
      </c>
      <c r="N314" s="141" t="s">
        <v>44</v>
      </c>
      <c r="P314" s="142">
        <f>O314*H314</f>
        <v>0</v>
      </c>
      <c r="Q314" s="142">
        <v>0</v>
      </c>
      <c r="R314" s="142">
        <f>Q314*H314</f>
        <v>0</v>
      </c>
      <c r="S314" s="142">
        <v>0</v>
      </c>
      <c r="T314" s="143">
        <f>S314*H314</f>
        <v>0</v>
      </c>
      <c r="AR314" s="144" t="s">
        <v>90</v>
      </c>
      <c r="AT314" s="144" t="s">
        <v>166</v>
      </c>
      <c r="AU314" s="144" t="s">
        <v>82</v>
      </c>
      <c r="AY314" s="18" t="s">
        <v>163</v>
      </c>
      <c r="BE314" s="145">
        <f>IF(N314="základní",J314,0)</f>
        <v>0</v>
      </c>
      <c r="BF314" s="145">
        <f>IF(N314="snížená",J314,0)</f>
        <v>0</v>
      </c>
      <c r="BG314" s="145">
        <f>IF(N314="zákl. přenesená",J314,0)</f>
        <v>0</v>
      </c>
      <c r="BH314" s="145">
        <f>IF(N314="sníž. přenesená",J314,0)</f>
        <v>0</v>
      </c>
      <c r="BI314" s="145">
        <f>IF(N314="nulová",J314,0)</f>
        <v>0</v>
      </c>
      <c r="BJ314" s="18" t="s">
        <v>80</v>
      </c>
      <c r="BK314" s="145">
        <f>ROUND(I314*H314,2)</f>
        <v>0</v>
      </c>
      <c r="BL314" s="18" t="s">
        <v>90</v>
      </c>
      <c r="BM314" s="144" t="s">
        <v>424</v>
      </c>
    </row>
    <row r="315" spans="2:65" s="1" customFormat="1">
      <c r="B315" s="33"/>
      <c r="D315" s="146" t="s">
        <v>171</v>
      </c>
      <c r="F315" s="147" t="s">
        <v>302</v>
      </c>
      <c r="I315" s="148"/>
      <c r="L315" s="33"/>
      <c r="M315" s="149"/>
      <c r="T315" s="54"/>
      <c r="AT315" s="18" t="s">
        <v>171</v>
      </c>
      <c r="AU315" s="18" t="s">
        <v>82</v>
      </c>
    </row>
    <row r="316" spans="2:65" s="13" customFormat="1">
      <c r="B316" s="158"/>
      <c r="D316" s="150" t="s">
        <v>175</v>
      </c>
      <c r="F316" s="160" t="s">
        <v>425</v>
      </c>
      <c r="H316" s="161">
        <v>115.301</v>
      </c>
      <c r="I316" s="162"/>
      <c r="L316" s="158"/>
      <c r="M316" s="163"/>
      <c r="T316" s="164"/>
      <c r="AT316" s="159" t="s">
        <v>175</v>
      </c>
      <c r="AU316" s="159" t="s">
        <v>82</v>
      </c>
      <c r="AV316" s="13" t="s">
        <v>82</v>
      </c>
      <c r="AW316" s="13" t="s">
        <v>4</v>
      </c>
      <c r="AX316" s="13" t="s">
        <v>80</v>
      </c>
      <c r="AY316" s="159" t="s">
        <v>163</v>
      </c>
    </row>
    <row r="317" spans="2:65" s="1" customFormat="1" ht="44.25" customHeight="1">
      <c r="B317" s="33"/>
      <c r="C317" s="133" t="s">
        <v>426</v>
      </c>
      <c r="D317" s="133" t="s">
        <v>166</v>
      </c>
      <c r="E317" s="134" t="s">
        <v>427</v>
      </c>
      <c r="F317" s="135" t="s">
        <v>428</v>
      </c>
      <c r="G317" s="136" t="s">
        <v>239</v>
      </c>
      <c r="H317" s="137">
        <v>96</v>
      </c>
      <c r="I317" s="138"/>
      <c r="J317" s="139">
        <f>ROUND(I317*H317,2)</f>
        <v>0</v>
      </c>
      <c r="K317" s="135" t="s">
        <v>169</v>
      </c>
      <c r="L317" s="33"/>
      <c r="M317" s="140" t="s">
        <v>19</v>
      </c>
      <c r="N317" s="141" t="s">
        <v>44</v>
      </c>
      <c r="P317" s="142">
        <f>O317*H317</f>
        <v>0</v>
      </c>
      <c r="Q317" s="142">
        <v>0</v>
      </c>
      <c r="R317" s="142">
        <f>Q317*H317</f>
        <v>0</v>
      </c>
      <c r="S317" s="142">
        <v>0</v>
      </c>
      <c r="T317" s="143">
        <f>S317*H317</f>
        <v>0</v>
      </c>
      <c r="AR317" s="144" t="s">
        <v>90</v>
      </c>
      <c r="AT317" s="144" t="s">
        <v>166</v>
      </c>
      <c r="AU317" s="144" t="s">
        <v>82</v>
      </c>
      <c r="AY317" s="18" t="s">
        <v>163</v>
      </c>
      <c r="BE317" s="145">
        <f>IF(N317="základní",J317,0)</f>
        <v>0</v>
      </c>
      <c r="BF317" s="145">
        <f>IF(N317="snížená",J317,0)</f>
        <v>0</v>
      </c>
      <c r="BG317" s="145">
        <f>IF(N317="zákl. přenesená",J317,0)</f>
        <v>0</v>
      </c>
      <c r="BH317" s="145">
        <f>IF(N317="sníž. přenesená",J317,0)</f>
        <v>0</v>
      </c>
      <c r="BI317" s="145">
        <f>IF(N317="nulová",J317,0)</f>
        <v>0</v>
      </c>
      <c r="BJ317" s="18" t="s">
        <v>80</v>
      </c>
      <c r="BK317" s="145">
        <f>ROUND(I317*H317,2)</f>
        <v>0</v>
      </c>
      <c r="BL317" s="18" t="s">
        <v>90</v>
      </c>
      <c r="BM317" s="144" t="s">
        <v>429</v>
      </c>
    </row>
    <row r="318" spans="2:65" s="1" customFormat="1">
      <c r="B318" s="33"/>
      <c r="D318" s="146" t="s">
        <v>171</v>
      </c>
      <c r="F318" s="147" t="s">
        <v>430</v>
      </c>
      <c r="I318" s="148"/>
      <c r="L318" s="33"/>
      <c r="M318" s="149"/>
      <c r="T318" s="54"/>
      <c r="AT318" s="18" t="s">
        <v>171</v>
      </c>
      <c r="AU318" s="18" t="s">
        <v>82</v>
      </c>
    </row>
    <row r="319" spans="2:65" s="12" customFormat="1">
      <c r="B319" s="152"/>
      <c r="D319" s="150" t="s">
        <v>175</v>
      </c>
      <c r="E319" s="153" t="s">
        <v>19</v>
      </c>
      <c r="F319" s="154" t="s">
        <v>402</v>
      </c>
      <c r="H319" s="153" t="s">
        <v>19</v>
      </c>
      <c r="I319" s="155"/>
      <c r="L319" s="152"/>
      <c r="M319" s="156"/>
      <c r="T319" s="157"/>
      <c r="AT319" s="153" t="s">
        <v>175</v>
      </c>
      <c r="AU319" s="153" t="s">
        <v>82</v>
      </c>
      <c r="AV319" s="12" t="s">
        <v>80</v>
      </c>
      <c r="AW319" s="12" t="s">
        <v>34</v>
      </c>
      <c r="AX319" s="12" t="s">
        <v>73</v>
      </c>
      <c r="AY319" s="153" t="s">
        <v>163</v>
      </c>
    </row>
    <row r="320" spans="2:65" s="13" customFormat="1">
      <c r="B320" s="158"/>
      <c r="D320" s="150" t="s">
        <v>175</v>
      </c>
      <c r="E320" s="159" t="s">
        <v>19</v>
      </c>
      <c r="F320" s="160" t="s">
        <v>431</v>
      </c>
      <c r="H320" s="161">
        <v>96</v>
      </c>
      <c r="I320" s="162"/>
      <c r="L320" s="158"/>
      <c r="M320" s="163"/>
      <c r="T320" s="164"/>
      <c r="AT320" s="159" t="s">
        <v>175</v>
      </c>
      <c r="AU320" s="159" t="s">
        <v>82</v>
      </c>
      <c r="AV320" s="13" t="s">
        <v>82</v>
      </c>
      <c r="AW320" s="13" t="s">
        <v>34</v>
      </c>
      <c r="AX320" s="13" t="s">
        <v>80</v>
      </c>
      <c r="AY320" s="159" t="s">
        <v>163</v>
      </c>
    </row>
    <row r="321" spans="2:65" s="1" customFormat="1" ht="44.25" customHeight="1">
      <c r="B321" s="33"/>
      <c r="C321" s="133" t="s">
        <v>432</v>
      </c>
      <c r="D321" s="133" t="s">
        <v>166</v>
      </c>
      <c r="E321" s="134" t="s">
        <v>433</v>
      </c>
      <c r="F321" s="135" t="s">
        <v>434</v>
      </c>
      <c r="G321" s="136" t="s">
        <v>239</v>
      </c>
      <c r="H321" s="137">
        <v>24</v>
      </c>
      <c r="I321" s="138"/>
      <c r="J321" s="139">
        <f>ROUND(I321*H321,2)</f>
        <v>0</v>
      </c>
      <c r="K321" s="135" t="s">
        <v>169</v>
      </c>
      <c r="L321" s="33"/>
      <c r="M321" s="140" t="s">
        <v>19</v>
      </c>
      <c r="N321" s="141" t="s">
        <v>44</v>
      </c>
      <c r="P321" s="142">
        <f>O321*H321</f>
        <v>0</v>
      </c>
      <c r="Q321" s="142">
        <v>0</v>
      </c>
      <c r="R321" s="142">
        <f>Q321*H321</f>
        <v>0</v>
      </c>
      <c r="S321" s="142">
        <v>0</v>
      </c>
      <c r="T321" s="143">
        <f>S321*H321</f>
        <v>0</v>
      </c>
      <c r="AR321" s="144" t="s">
        <v>90</v>
      </c>
      <c r="AT321" s="144" t="s">
        <v>166</v>
      </c>
      <c r="AU321" s="144" t="s">
        <v>82</v>
      </c>
      <c r="AY321" s="18" t="s">
        <v>163</v>
      </c>
      <c r="BE321" s="145">
        <f>IF(N321="základní",J321,0)</f>
        <v>0</v>
      </c>
      <c r="BF321" s="145">
        <f>IF(N321="snížená",J321,0)</f>
        <v>0</v>
      </c>
      <c r="BG321" s="145">
        <f>IF(N321="zákl. přenesená",J321,0)</f>
        <v>0</v>
      </c>
      <c r="BH321" s="145">
        <f>IF(N321="sníž. přenesená",J321,0)</f>
        <v>0</v>
      </c>
      <c r="BI321" s="145">
        <f>IF(N321="nulová",J321,0)</f>
        <v>0</v>
      </c>
      <c r="BJ321" s="18" t="s">
        <v>80</v>
      </c>
      <c r="BK321" s="145">
        <f>ROUND(I321*H321,2)</f>
        <v>0</v>
      </c>
      <c r="BL321" s="18" t="s">
        <v>90</v>
      </c>
      <c r="BM321" s="144" t="s">
        <v>435</v>
      </c>
    </row>
    <row r="322" spans="2:65" s="1" customFormat="1">
      <c r="B322" s="33"/>
      <c r="D322" s="146" t="s">
        <v>171</v>
      </c>
      <c r="F322" s="147" t="s">
        <v>436</v>
      </c>
      <c r="I322" s="148"/>
      <c r="L322" s="33"/>
      <c r="M322" s="149"/>
      <c r="T322" s="54"/>
      <c r="AT322" s="18" t="s">
        <v>171</v>
      </c>
      <c r="AU322" s="18" t="s">
        <v>82</v>
      </c>
    </row>
    <row r="323" spans="2:65" s="12" customFormat="1">
      <c r="B323" s="152"/>
      <c r="D323" s="150" t="s">
        <v>175</v>
      </c>
      <c r="E323" s="153" t="s">
        <v>19</v>
      </c>
      <c r="F323" s="154" t="s">
        <v>437</v>
      </c>
      <c r="H323" s="153" t="s">
        <v>19</v>
      </c>
      <c r="I323" s="155"/>
      <c r="L323" s="152"/>
      <c r="M323" s="156"/>
      <c r="T323" s="157"/>
      <c r="AT323" s="153" t="s">
        <v>175</v>
      </c>
      <c r="AU323" s="153" t="s">
        <v>82</v>
      </c>
      <c r="AV323" s="12" t="s">
        <v>80</v>
      </c>
      <c r="AW323" s="12" t="s">
        <v>34</v>
      </c>
      <c r="AX323" s="12" t="s">
        <v>73</v>
      </c>
      <c r="AY323" s="153" t="s">
        <v>163</v>
      </c>
    </row>
    <row r="324" spans="2:65" s="12" customFormat="1">
      <c r="B324" s="152"/>
      <c r="D324" s="150" t="s">
        <v>175</v>
      </c>
      <c r="E324" s="153" t="s">
        <v>19</v>
      </c>
      <c r="F324" s="154" t="s">
        <v>402</v>
      </c>
      <c r="H324" s="153" t="s">
        <v>19</v>
      </c>
      <c r="I324" s="155"/>
      <c r="L324" s="152"/>
      <c r="M324" s="156"/>
      <c r="T324" s="157"/>
      <c r="AT324" s="153" t="s">
        <v>175</v>
      </c>
      <c r="AU324" s="153" t="s">
        <v>82</v>
      </c>
      <c r="AV324" s="12" t="s">
        <v>80</v>
      </c>
      <c r="AW324" s="12" t="s">
        <v>34</v>
      </c>
      <c r="AX324" s="12" t="s">
        <v>73</v>
      </c>
      <c r="AY324" s="153" t="s">
        <v>163</v>
      </c>
    </row>
    <row r="325" spans="2:65" s="13" customFormat="1">
      <c r="B325" s="158"/>
      <c r="D325" s="150" t="s">
        <v>175</v>
      </c>
      <c r="E325" s="159" t="s">
        <v>19</v>
      </c>
      <c r="F325" s="160" t="s">
        <v>438</v>
      </c>
      <c r="H325" s="161">
        <v>24</v>
      </c>
      <c r="I325" s="162"/>
      <c r="L325" s="158"/>
      <c r="M325" s="163"/>
      <c r="T325" s="164"/>
      <c r="AT325" s="159" t="s">
        <v>175</v>
      </c>
      <c r="AU325" s="159" t="s">
        <v>82</v>
      </c>
      <c r="AV325" s="13" t="s">
        <v>82</v>
      </c>
      <c r="AW325" s="13" t="s">
        <v>34</v>
      </c>
      <c r="AX325" s="13" t="s">
        <v>80</v>
      </c>
      <c r="AY325" s="159" t="s">
        <v>163</v>
      </c>
    </row>
    <row r="326" spans="2:65" s="1" customFormat="1" ht="16.5" customHeight="1">
      <c r="B326" s="33"/>
      <c r="C326" s="179" t="s">
        <v>439</v>
      </c>
      <c r="D326" s="179" t="s">
        <v>342</v>
      </c>
      <c r="E326" s="180" t="s">
        <v>440</v>
      </c>
      <c r="F326" s="181" t="s">
        <v>441</v>
      </c>
      <c r="G326" s="182" t="s">
        <v>107</v>
      </c>
      <c r="H326" s="183">
        <v>29.843</v>
      </c>
      <c r="I326" s="184"/>
      <c r="J326" s="185">
        <f>ROUND(I326*H326,2)</f>
        <v>0</v>
      </c>
      <c r="K326" s="181" t="s">
        <v>169</v>
      </c>
      <c r="L326" s="186"/>
      <c r="M326" s="187" t="s">
        <v>19</v>
      </c>
      <c r="N326" s="188" t="s">
        <v>44</v>
      </c>
      <c r="P326" s="142">
        <f>O326*H326</f>
        <v>0</v>
      </c>
      <c r="Q326" s="142">
        <v>0</v>
      </c>
      <c r="R326" s="142">
        <f>Q326*H326</f>
        <v>0</v>
      </c>
      <c r="S326" s="142">
        <v>0</v>
      </c>
      <c r="T326" s="143">
        <f>S326*H326</f>
        <v>0</v>
      </c>
      <c r="AR326" s="144" t="s">
        <v>215</v>
      </c>
      <c r="AT326" s="144" t="s">
        <v>342</v>
      </c>
      <c r="AU326" s="144" t="s">
        <v>82</v>
      </c>
      <c r="AY326" s="18" t="s">
        <v>163</v>
      </c>
      <c r="BE326" s="145">
        <f>IF(N326="základní",J326,0)</f>
        <v>0</v>
      </c>
      <c r="BF326" s="145">
        <f>IF(N326="snížená",J326,0)</f>
        <v>0</v>
      </c>
      <c r="BG326" s="145">
        <f>IF(N326="zákl. přenesená",J326,0)</f>
        <v>0</v>
      </c>
      <c r="BH326" s="145">
        <f>IF(N326="sníž. přenesená",J326,0)</f>
        <v>0</v>
      </c>
      <c r="BI326" s="145">
        <f>IF(N326="nulová",J326,0)</f>
        <v>0</v>
      </c>
      <c r="BJ326" s="18" t="s">
        <v>80</v>
      </c>
      <c r="BK326" s="145">
        <f>ROUND(I326*H326,2)</f>
        <v>0</v>
      </c>
      <c r="BL326" s="18" t="s">
        <v>90</v>
      </c>
      <c r="BM326" s="144" t="s">
        <v>442</v>
      </c>
    </row>
    <row r="327" spans="2:65" s="1" customFormat="1">
      <c r="B327" s="33"/>
      <c r="D327" s="150" t="s">
        <v>173</v>
      </c>
      <c r="F327" s="151" t="s">
        <v>443</v>
      </c>
      <c r="I327" s="148"/>
      <c r="L327" s="33"/>
      <c r="M327" s="149"/>
      <c r="T327" s="54"/>
      <c r="AT327" s="18" t="s">
        <v>173</v>
      </c>
      <c r="AU327" s="18" t="s">
        <v>82</v>
      </c>
    </row>
    <row r="328" spans="2:65" s="12" customFormat="1">
      <c r="B328" s="152"/>
      <c r="D328" s="150" t="s">
        <v>175</v>
      </c>
      <c r="E328" s="153" t="s">
        <v>19</v>
      </c>
      <c r="F328" s="154" t="s">
        <v>402</v>
      </c>
      <c r="H328" s="153" t="s">
        <v>19</v>
      </c>
      <c r="I328" s="155"/>
      <c r="L328" s="152"/>
      <c r="M328" s="156"/>
      <c r="T328" s="157"/>
      <c r="AT328" s="153" t="s">
        <v>175</v>
      </c>
      <c r="AU328" s="153" t="s">
        <v>82</v>
      </c>
      <c r="AV328" s="12" t="s">
        <v>80</v>
      </c>
      <c r="AW328" s="12" t="s">
        <v>34</v>
      </c>
      <c r="AX328" s="12" t="s">
        <v>73</v>
      </c>
      <c r="AY328" s="153" t="s">
        <v>163</v>
      </c>
    </row>
    <row r="329" spans="2:65" s="13" customFormat="1">
      <c r="B329" s="158"/>
      <c r="D329" s="150" t="s">
        <v>175</v>
      </c>
      <c r="E329" s="159" t="s">
        <v>19</v>
      </c>
      <c r="F329" s="160" t="s">
        <v>444</v>
      </c>
      <c r="H329" s="161">
        <v>29.843</v>
      </c>
      <c r="I329" s="162"/>
      <c r="L329" s="158"/>
      <c r="M329" s="163"/>
      <c r="T329" s="164"/>
      <c r="AT329" s="159" t="s">
        <v>175</v>
      </c>
      <c r="AU329" s="159" t="s">
        <v>82</v>
      </c>
      <c r="AV329" s="13" t="s">
        <v>82</v>
      </c>
      <c r="AW329" s="13" t="s">
        <v>34</v>
      </c>
      <c r="AX329" s="13" t="s">
        <v>73</v>
      </c>
      <c r="AY329" s="159" t="s">
        <v>163</v>
      </c>
    </row>
    <row r="330" spans="2:65" s="15" customFormat="1">
      <c r="B330" s="172"/>
      <c r="D330" s="150" t="s">
        <v>175</v>
      </c>
      <c r="E330" s="173" t="s">
        <v>19</v>
      </c>
      <c r="F330" s="174" t="s">
        <v>276</v>
      </c>
      <c r="H330" s="175">
        <v>29.843</v>
      </c>
      <c r="I330" s="176"/>
      <c r="L330" s="172"/>
      <c r="M330" s="177"/>
      <c r="T330" s="178"/>
      <c r="AT330" s="173" t="s">
        <v>175</v>
      </c>
      <c r="AU330" s="173" t="s">
        <v>82</v>
      </c>
      <c r="AV330" s="15" t="s">
        <v>181</v>
      </c>
      <c r="AW330" s="15" t="s">
        <v>34</v>
      </c>
      <c r="AX330" s="15" t="s">
        <v>73</v>
      </c>
      <c r="AY330" s="173" t="s">
        <v>163</v>
      </c>
    </row>
    <row r="331" spans="2:65" s="14" customFormat="1">
      <c r="B331" s="165"/>
      <c r="D331" s="150" t="s">
        <v>175</v>
      </c>
      <c r="E331" s="166" t="s">
        <v>19</v>
      </c>
      <c r="F331" s="167" t="s">
        <v>214</v>
      </c>
      <c r="H331" s="168">
        <v>29.843</v>
      </c>
      <c r="I331" s="169"/>
      <c r="L331" s="165"/>
      <c r="M331" s="170"/>
      <c r="T331" s="171"/>
      <c r="AT331" s="166" t="s">
        <v>175</v>
      </c>
      <c r="AU331" s="166" t="s">
        <v>82</v>
      </c>
      <c r="AV331" s="14" t="s">
        <v>90</v>
      </c>
      <c r="AW331" s="14" t="s">
        <v>34</v>
      </c>
      <c r="AX331" s="14" t="s">
        <v>80</v>
      </c>
      <c r="AY331" s="166" t="s">
        <v>163</v>
      </c>
    </row>
    <row r="332" spans="2:65" s="1" customFormat="1" ht="24.2" customHeight="1">
      <c r="B332" s="33"/>
      <c r="C332" s="179" t="s">
        <v>445</v>
      </c>
      <c r="D332" s="179" t="s">
        <v>342</v>
      </c>
      <c r="E332" s="180" t="s">
        <v>446</v>
      </c>
      <c r="F332" s="181" t="s">
        <v>447</v>
      </c>
      <c r="G332" s="182" t="s">
        <v>107</v>
      </c>
      <c r="H332" s="183">
        <v>33.052999999999997</v>
      </c>
      <c r="I332" s="184"/>
      <c r="J332" s="185">
        <f>ROUND(I332*H332,2)</f>
        <v>0</v>
      </c>
      <c r="K332" s="181" t="s">
        <v>169</v>
      </c>
      <c r="L332" s="186"/>
      <c r="M332" s="187" t="s">
        <v>19</v>
      </c>
      <c r="N332" s="188" t="s">
        <v>44</v>
      </c>
      <c r="P332" s="142">
        <f>O332*H332</f>
        <v>0</v>
      </c>
      <c r="Q332" s="142">
        <v>0</v>
      </c>
      <c r="R332" s="142">
        <f>Q332*H332</f>
        <v>0</v>
      </c>
      <c r="S332" s="142">
        <v>0</v>
      </c>
      <c r="T332" s="143">
        <f>S332*H332</f>
        <v>0</v>
      </c>
      <c r="AR332" s="144" t="s">
        <v>215</v>
      </c>
      <c r="AT332" s="144" t="s">
        <v>342</v>
      </c>
      <c r="AU332" s="144" t="s">
        <v>82</v>
      </c>
      <c r="AY332" s="18" t="s">
        <v>163</v>
      </c>
      <c r="BE332" s="145">
        <f>IF(N332="základní",J332,0)</f>
        <v>0</v>
      </c>
      <c r="BF332" s="145">
        <f>IF(N332="snížená",J332,0)</f>
        <v>0</v>
      </c>
      <c r="BG332" s="145">
        <f>IF(N332="zákl. přenesená",J332,0)</f>
        <v>0</v>
      </c>
      <c r="BH332" s="145">
        <f>IF(N332="sníž. přenesená",J332,0)</f>
        <v>0</v>
      </c>
      <c r="BI332" s="145">
        <f>IF(N332="nulová",J332,0)</f>
        <v>0</v>
      </c>
      <c r="BJ332" s="18" t="s">
        <v>80</v>
      </c>
      <c r="BK332" s="145">
        <f>ROUND(I332*H332,2)</f>
        <v>0</v>
      </c>
      <c r="BL332" s="18" t="s">
        <v>90</v>
      </c>
      <c r="BM332" s="144" t="s">
        <v>448</v>
      </c>
    </row>
    <row r="333" spans="2:65" s="1" customFormat="1">
      <c r="B333" s="33"/>
      <c r="D333" s="150" t="s">
        <v>173</v>
      </c>
      <c r="F333" s="151" t="s">
        <v>443</v>
      </c>
      <c r="I333" s="148"/>
      <c r="L333" s="33"/>
      <c r="M333" s="149"/>
      <c r="T333" s="54"/>
      <c r="AT333" s="18" t="s">
        <v>173</v>
      </c>
      <c r="AU333" s="18" t="s">
        <v>82</v>
      </c>
    </row>
    <row r="334" spans="2:65" s="12" customFormat="1">
      <c r="B334" s="152"/>
      <c r="D334" s="150" t="s">
        <v>175</v>
      </c>
      <c r="E334" s="153" t="s">
        <v>19</v>
      </c>
      <c r="F334" s="154" t="s">
        <v>402</v>
      </c>
      <c r="H334" s="153" t="s">
        <v>19</v>
      </c>
      <c r="I334" s="155"/>
      <c r="L334" s="152"/>
      <c r="M334" s="156"/>
      <c r="T334" s="157"/>
      <c r="AT334" s="153" t="s">
        <v>175</v>
      </c>
      <c r="AU334" s="153" t="s">
        <v>82</v>
      </c>
      <c r="AV334" s="12" t="s">
        <v>80</v>
      </c>
      <c r="AW334" s="12" t="s">
        <v>34</v>
      </c>
      <c r="AX334" s="12" t="s">
        <v>73</v>
      </c>
      <c r="AY334" s="153" t="s">
        <v>163</v>
      </c>
    </row>
    <row r="335" spans="2:65" s="12" customFormat="1">
      <c r="B335" s="152"/>
      <c r="D335" s="150" t="s">
        <v>175</v>
      </c>
      <c r="E335" s="153" t="s">
        <v>19</v>
      </c>
      <c r="F335" s="154" t="s">
        <v>449</v>
      </c>
      <c r="H335" s="153" t="s">
        <v>19</v>
      </c>
      <c r="I335" s="155"/>
      <c r="L335" s="152"/>
      <c r="M335" s="156"/>
      <c r="T335" s="157"/>
      <c r="AT335" s="153" t="s">
        <v>175</v>
      </c>
      <c r="AU335" s="153" t="s">
        <v>82</v>
      </c>
      <c r="AV335" s="12" t="s">
        <v>80</v>
      </c>
      <c r="AW335" s="12" t="s">
        <v>34</v>
      </c>
      <c r="AX335" s="12" t="s">
        <v>73</v>
      </c>
      <c r="AY335" s="153" t="s">
        <v>163</v>
      </c>
    </row>
    <row r="336" spans="2:65" s="13" customFormat="1">
      <c r="B336" s="158"/>
      <c r="D336" s="150" t="s">
        <v>175</v>
      </c>
      <c r="E336" s="159" t="s">
        <v>19</v>
      </c>
      <c r="F336" s="160" t="s">
        <v>450</v>
      </c>
      <c r="H336" s="161">
        <v>38.773000000000003</v>
      </c>
      <c r="I336" s="162"/>
      <c r="L336" s="158"/>
      <c r="M336" s="163"/>
      <c r="T336" s="164"/>
      <c r="AT336" s="159" t="s">
        <v>175</v>
      </c>
      <c r="AU336" s="159" t="s">
        <v>82</v>
      </c>
      <c r="AV336" s="13" t="s">
        <v>82</v>
      </c>
      <c r="AW336" s="13" t="s">
        <v>34</v>
      </c>
      <c r="AX336" s="13" t="s">
        <v>73</v>
      </c>
      <c r="AY336" s="159" t="s">
        <v>163</v>
      </c>
    </row>
    <row r="337" spans="2:65" s="13" customFormat="1">
      <c r="B337" s="158"/>
      <c r="D337" s="150" t="s">
        <v>175</v>
      </c>
      <c r="E337" s="159" t="s">
        <v>19</v>
      </c>
      <c r="F337" s="160" t="s">
        <v>451</v>
      </c>
      <c r="H337" s="161">
        <v>-5.72</v>
      </c>
      <c r="I337" s="162"/>
      <c r="L337" s="158"/>
      <c r="M337" s="163"/>
      <c r="T337" s="164"/>
      <c r="AT337" s="159" t="s">
        <v>175</v>
      </c>
      <c r="AU337" s="159" t="s">
        <v>82</v>
      </c>
      <c r="AV337" s="13" t="s">
        <v>82</v>
      </c>
      <c r="AW337" s="13" t="s">
        <v>34</v>
      </c>
      <c r="AX337" s="13" t="s">
        <v>73</v>
      </c>
      <c r="AY337" s="159" t="s">
        <v>163</v>
      </c>
    </row>
    <row r="338" spans="2:65" s="14" customFormat="1">
      <c r="B338" s="165"/>
      <c r="D338" s="150" t="s">
        <v>175</v>
      </c>
      <c r="E338" s="166" t="s">
        <v>19</v>
      </c>
      <c r="F338" s="167" t="s">
        <v>214</v>
      </c>
      <c r="H338" s="168">
        <v>33.052999999999997</v>
      </c>
      <c r="I338" s="169"/>
      <c r="L338" s="165"/>
      <c r="M338" s="170"/>
      <c r="T338" s="171"/>
      <c r="AT338" s="166" t="s">
        <v>175</v>
      </c>
      <c r="AU338" s="166" t="s">
        <v>82</v>
      </c>
      <c r="AV338" s="14" t="s">
        <v>90</v>
      </c>
      <c r="AW338" s="14" t="s">
        <v>34</v>
      </c>
      <c r="AX338" s="14" t="s">
        <v>80</v>
      </c>
      <c r="AY338" s="166" t="s">
        <v>163</v>
      </c>
    </row>
    <row r="339" spans="2:65" s="1" customFormat="1" ht="21.75" customHeight="1">
      <c r="B339" s="33"/>
      <c r="C339" s="133" t="s">
        <v>452</v>
      </c>
      <c r="D339" s="133" t="s">
        <v>166</v>
      </c>
      <c r="E339" s="134" t="s">
        <v>453</v>
      </c>
      <c r="F339" s="135" t="s">
        <v>454</v>
      </c>
      <c r="G339" s="136" t="s">
        <v>218</v>
      </c>
      <c r="H339" s="137">
        <v>7.2329999999999997</v>
      </c>
      <c r="I339" s="138"/>
      <c r="J339" s="139">
        <f>ROUND(I339*H339,2)</f>
        <v>0</v>
      </c>
      <c r="K339" s="135" t="s">
        <v>169</v>
      </c>
      <c r="L339" s="33"/>
      <c r="M339" s="140" t="s">
        <v>19</v>
      </c>
      <c r="N339" s="141" t="s">
        <v>44</v>
      </c>
      <c r="P339" s="142">
        <f>O339*H339</f>
        <v>0</v>
      </c>
      <c r="Q339" s="142">
        <v>1.11381</v>
      </c>
      <c r="R339" s="142">
        <f>Q339*H339</f>
        <v>8.0561877299999995</v>
      </c>
      <c r="S339" s="142">
        <v>0</v>
      </c>
      <c r="T339" s="143">
        <f>S339*H339</f>
        <v>0</v>
      </c>
      <c r="AR339" s="144" t="s">
        <v>90</v>
      </c>
      <c r="AT339" s="144" t="s">
        <v>166</v>
      </c>
      <c r="AU339" s="144" t="s">
        <v>82</v>
      </c>
      <c r="AY339" s="18" t="s">
        <v>163</v>
      </c>
      <c r="BE339" s="145">
        <f>IF(N339="základní",J339,0)</f>
        <v>0</v>
      </c>
      <c r="BF339" s="145">
        <f>IF(N339="snížená",J339,0)</f>
        <v>0</v>
      </c>
      <c r="BG339" s="145">
        <f>IF(N339="zákl. přenesená",J339,0)</f>
        <v>0</v>
      </c>
      <c r="BH339" s="145">
        <f>IF(N339="sníž. přenesená",J339,0)</f>
        <v>0</v>
      </c>
      <c r="BI339" s="145">
        <f>IF(N339="nulová",J339,0)</f>
        <v>0</v>
      </c>
      <c r="BJ339" s="18" t="s">
        <v>80</v>
      </c>
      <c r="BK339" s="145">
        <f>ROUND(I339*H339,2)</f>
        <v>0</v>
      </c>
      <c r="BL339" s="18" t="s">
        <v>90</v>
      </c>
      <c r="BM339" s="144" t="s">
        <v>455</v>
      </c>
    </row>
    <row r="340" spans="2:65" s="1" customFormat="1">
      <c r="B340" s="33"/>
      <c r="D340" s="146" t="s">
        <v>171</v>
      </c>
      <c r="F340" s="147" t="s">
        <v>456</v>
      </c>
      <c r="I340" s="148"/>
      <c r="L340" s="33"/>
      <c r="M340" s="149"/>
      <c r="T340" s="54"/>
      <c r="AT340" s="18" t="s">
        <v>171</v>
      </c>
      <c r="AU340" s="18" t="s">
        <v>82</v>
      </c>
    </row>
    <row r="341" spans="2:65" s="1" customFormat="1">
      <c r="B341" s="33"/>
      <c r="D341" s="150" t="s">
        <v>173</v>
      </c>
      <c r="F341" s="151" t="s">
        <v>457</v>
      </c>
      <c r="I341" s="148"/>
      <c r="L341" s="33"/>
      <c r="M341" s="149"/>
      <c r="T341" s="54"/>
      <c r="AT341" s="18" t="s">
        <v>173</v>
      </c>
      <c r="AU341" s="18" t="s">
        <v>82</v>
      </c>
    </row>
    <row r="342" spans="2:65" s="12" customFormat="1">
      <c r="B342" s="152"/>
      <c r="D342" s="150" t="s">
        <v>175</v>
      </c>
      <c r="E342" s="153" t="s">
        <v>19</v>
      </c>
      <c r="F342" s="154" t="s">
        <v>402</v>
      </c>
      <c r="H342" s="153" t="s">
        <v>19</v>
      </c>
      <c r="I342" s="155"/>
      <c r="L342" s="152"/>
      <c r="M342" s="156"/>
      <c r="T342" s="157"/>
      <c r="AT342" s="153" t="s">
        <v>175</v>
      </c>
      <c r="AU342" s="153" t="s">
        <v>82</v>
      </c>
      <c r="AV342" s="12" t="s">
        <v>80</v>
      </c>
      <c r="AW342" s="12" t="s">
        <v>34</v>
      </c>
      <c r="AX342" s="12" t="s">
        <v>73</v>
      </c>
      <c r="AY342" s="153" t="s">
        <v>163</v>
      </c>
    </row>
    <row r="343" spans="2:65" s="13" customFormat="1">
      <c r="B343" s="158"/>
      <c r="D343" s="150" t="s">
        <v>175</v>
      </c>
      <c r="E343" s="159" t="s">
        <v>19</v>
      </c>
      <c r="F343" s="160" t="s">
        <v>444</v>
      </c>
      <c r="H343" s="161">
        <v>29.843</v>
      </c>
      <c r="I343" s="162"/>
      <c r="L343" s="158"/>
      <c r="M343" s="163"/>
      <c r="T343" s="164"/>
      <c r="AT343" s="159" t="s">
        <v>175</v>
      </c>
      <c r="AU343" s="159" t="s">
        <v>82</v>
      </c>
      <c r="AV343" s="13" t="s">
        <v>82</v>
      </c>
      <c r="AW343" s="13" t="s">
        <v>34</v>
      </c>
      <c r="AX343" s="13" t="s">
        <v>73</v>
      </c>
      <c r="AY343" s="159" t="s">
        <v>163</v>
      </c>
    </row>
    <row r="344" spans="2:65" s="15" customFormat="1">
      <c r="B344" s="172"/>
      <c r="D344" s="150" t="s">
        <v>175</v>
      </c>
      <c r="E344" s="173" t="s">
        <v>19</v>
      </c>
      <c r="F344" s="174" t="s">
        <v>276</v>
      </c>
      <c r="H344" s="175">
        <v>29.843</v>
      </c>
      <c r="I344" s="176"/>
      <c r="L344" s="172"/>
      <c r="M344" s="177"/>
      <c r="T344" s="178"/>
      <c r="AT344" s="173" t="s">
        <v>175</v>
      </c>
      <c r="AU344" s="173" t="s">
        <v>82</v>
      </c>
      <c r="AV344" s="15" t="s">
        <v>181</v>
      </c>
      <c r="AW344" s="15" t="s">
        <v>34</v>
      </c>
      <c r="AX344" s="15" t="s">
        <v>73</v>
      </c>
      <c r="AY344" s="173" t="s">
        <v>163</v>
      </c>
    </row>
    <row r="345" spans="2:65" s="12" customFormat="1">
      <c r="B345" s="152"/>
      <c r="D345" s="150" t="s">
        <v>175</v>
      </c>
      <c r="E345" s="153" t="s">
        <v>19</v>
      </c>
      <c r="F345" s="154" t="s">
        <v>449</v>
      </c>
      <c r="H345" s="153" t="s">
        <v>19</v>
      </c>
      <c r="I345" s="155"/>
      <c r="L345" s="152"/>
      <c r="M345" s="156"/>
      <c r="T345" s="157"/>
      <c r="AT345" s="153" t="s">
        <v>175</v>
      </c>
      <c r="AU345" s="153" t="s">
        <v>82</v>
      </c>
      <c r="AV345" s="12" t="s">
        <v>80</v>
      </c>
      <c r="AW345" s="12" t="s">
        <v>34</v>
      </c>
      <c r="AX345" s="12" t="s">
        <v>73</v>
      </c>
      <c r="AY345" s="153" t="s">
        <v>163</v>
      </c>
    </row>
    <row r="346" spans="2:65" s="13" customFormat="1">
      <c r="B346" s="158"/>
      <c r="D346" s="150" t="s">
        <v>175</v>
      </c>
      <c r="E346" s="159" t="s">
        <v>19</v>
      </c>
      <c r="F346" s="160" t="s">
        <v>450</v>
      </c>
      <c r="H346" s="161">
        <v>38.773000000000003</v>
      </c>
      <c r="I346" s="162"/>
      <c r="L346" s="158"/>
      <c r="M346" s="163"/>
      <c r="T346" s="164"/>
      <c r="AT346" s="159" t="s">
        <v>175</v>
      </c>
      <c r="AU346" s="159" t="s">
        <v>82</v>
      </c>
      <c r="AV346" s="13" t="s">
        <v>82</v>
      </c>
      <c r="AW346" s="13" t="s">
        <v>34</v>
      </c>
      <c r="AX346" s="13" t="s">
        <v>73</v>
      </c>
      <c r="AY346" s="159" t="s">
        <v>163</v>
      </c>
    </row>
    <row r="347" spans="2:65" s="13" customFormat="1">
      <c r="B347" s="158"/>
      <c r="D347" s="150" t="s">
        <v>175</v>
      </c>
      <c r="E347" s="159" t="s">
        <v>19</v>
      </c>
      <c r="F347" s="160" t="s">
        <v>451</v>
      </c>
      <c r="H347" s="161">
        <v>-5.72</v>
      </c>
      <c r="I347" s="162"/>
      <c r="L347" s="158"/>
      <c r="M347" s="163"/>
      <c r="T347" s="164"/>
      <c r="AT347" s="159" t="s">
        <v>175</v>
      </c>
      <c r="AU347" s="159" t="s">
        <v>82</v>
      </c>
      <c r="AV347" s="13" t="s">
        <v>82</v>
      </c>
      <c r="AW347" s="13" t="s">
        <v>34</v>
      </c>
      <c r="AX347" s="13" t="s">
        <v>73</v>
      </c>
      <c r="AY347" s="159" t="s">
        <v>163</v>
      </c>
    </row>
    <row r="348" spans="2:65" s="15" customFormat="1">
      <c r="B348" s="172"/>
      <c r="D348" s="150" t="s">
        <v>175</v>
      </c>
      <c r="E348" s="173" t="s">
        <v>19</v>
      </c>
      <c r="F348" s="174" t="s">
        <v>276</v>
      </c>
      <c r="H348" s="175">
        <v>33.052999999999997</v>
      </c>
      <c r="I348" s="176"/>
      <c r="L348" s="172"/>
      <c r="M348" s="177"/>
      <c r="T348" s="178"/>
      <c r="AT348" s="173" t="s">
        <v>175</v>
      </c>
      <c r="AU348" s="173" t="s">
        <v>82</v>
      </c>
      <c r="AV348" s="15" t="s">
        <v>181</v>
      </c>
      <c r="AW348" s="15" t="s">
        <v>34</v>
      </c>
      <c r="AX348" s="15" t="s">
        <v>73</v>
      </c>
      <c r="AY348" s="173" t="s">
        <v>163</v>
      </c>
    </row>
    <row r="349" spans="2:65" s="14" customFormat="1">
      <c r="B349" s="165"/>
      <c r="D349" s="150" t="s">
        <v>175</v>
      </c>
      <c r="E349" s="166" t="s">
        <v>19</v>
      </c>
      <c r="F349" s="167" t="s">
        <v>214</v>
      </c>
      <c r="H349" s="168">
        <v>62.896000000000001</v>
      </c>
      <c r="I349" s="169"/>
      <c r="L349" s="165"/>
      <c r="M349" s="170"/>
      <c r="T349" s="171"/>
      <c r="AT349" s="166" t="s">
        <v>175</v>
      </c>
      <c r="AU349" s="166" t="s">
        <v>82</v>
      </c>
      <c r="AV349" s="14" t="s">
        <v>90</v>
      </c>
      <c r="AW349" s="14" t="s">
        <v>34</v>
      </c>
      <c r="AX349" s="14" t="s">
        <v>80</v>
      </c>
      <c r="AY349" s="166" t="s">
        <v>163</v>
      </c>
    </row>
    <row r="350" spans="2:65" s="13" customFormat="1">
      <c r="B350" s="158"/>
      <c r="D350" s="150" t="s">
        <v>175</v>
      </c>
      <c r="F350" s="160" t="s">
        <v>458</v>
      </c>
      <c r="H350" s="161">
        <v>7.2329999999999997</v>
      </c>
      <c r="I350" s="162"/>
      <c r="L350" s="158"/>
      <c r="M350" s="163"/>
      <c r="T350" s="164"/>
      <c r="AT350" s="159" t="s">
        <v>175</v>
      </c>
      <c r="AU350" s="159" t="s">
        <v>82</v>
      </c>
      <c r="AV350" s="13" t="s">
        <v>82</v>
      </c>
      <c r="AW350" s="13" t="s">
        <v>4</v>
      </c>
      <c r="AX350" s="13" t="s">
        <v>80</v>
      </c>
      <c r="AY350" s="159" t="s">
        <v>163</v>
      </c>
    </row>
    <row r="351" spans="2:65" s="1" customFormat="1" ht="24.2" customHeight="1">
      <c r="B351" s="33"/>
      <c r="C351" s="133" t="s">
        <v>459</v>
      </c>
      <c r="D351" s="133" t="s">
        <v>166</v>
      </c>
      <c r="E351" s="134" t="s">
        <v>460</v>
      </c>
      <c r="F351" s="135" t="s">
        <v>461</v>
      </c>
      <c r="G351" s="136" t="s">
        <v>111</v>
      </c>
      <c r="H351" s="137">
        <v>43.2</v>
      </c>
      <c r="I351" s="138"/>
      <c r="J351" s="139">
        <f>ROUND(I351*H351,2)</f>
        <v>0</v>
      </c>
      <c r="K351" s="135" t="s">
        <v>19</v>
      </c>
      <c r="L351" s="33"/>
      <c r="M351" s="140" t="s">
        <v>19</v>
      </c>
      <c r="N351" s="141" t="s">
        <v>44</v>
      </c>
      <c r="P351" s="142">
        <f>O351*H351</f>
        <v>0</v>
      </c>
      <c r="Q351" s="142">
        <v>0</v>
      </c>
      <c r="R351" s="142">
        <f>Q351*H351</f>
        <v>0</v>
      </c>
      <c r="S351" s="142">
        <v>0</v>
      </c>
      <c r="T351" s="143">
        <f>S351*H351</f>
        <v>0</v>
      </c>
      <c r="AR351" s="144" t="s">
        <v>90</v>
      </c>
      <c r="AT351" s="144" t="s">
        <v>166</v>
      </c>
      <c r="AU351" s="144" t="s">
        <v>82</v>
      </c>
      <c r="AY351" s="18" t="s">
        <v>163</v>
      </c>
      <c r="BE351" s="145">
        <f>IF(N351="základní",J351,0)</f>
        <v>0</v>
      </c>
      <c r="BF351" s="145">
        <f>IF(N351="snížená",J351,0)</f>
        <v>0</v>
      </c>
      <c r="BG351" s="145">
        <f>IF(N351="zákl. přenesená",J351,0)</f>
        <v>0</v>
      </c>
      <c r="BH351" s="145">
        <f>IF(N351="sníž. přenesená",J351,0)</f>
        <v>0</v>
      </c>
      <c r="BI351" s="145">
        <f>IF(N351="nulová",J351,0)</f>
        <v>0</v>
      </c>
      <c r="BJ351" s="18" t="s">
        <v>80</v>
      </c>
      <c r="BK351" s="145">
        <f>ROUND(I351*H351,2)</f>
        <v>0</v>
      </c>
      <c r="BL351" s="18" t="s">
        <v>90</v>
      </c>
      <c r="BM351" s="144" t="s">
        <v>462</v>
      </c>
    </row>
    <row r="352" spans="2:65" s="12" customFormat="1">
      <c r="B352" s="152"/>
      <c r="D352" s="150" t="s">
        <v>175</v>
      </c>
      <c r="E352" s="153" t="s">
        <v>19</v>
      </c>
      <c r="F352" s="154" t="s">
        <v>402</v>
      </c>
      <c r="H352" s="153" t="s">
        <v>19</v>
      </c>
      <c r="I352" s="155"/>
      <c r="L352" s="152"/>
      <c r="M352" s="156"/>
      <c r="T352" s="157"/>
      <c r="AT352" s="153" t="s">
        <v>175</v>
      </c>
      <c r="AU352" s="153" t="s">
        <v>82</v>
      </c>
      <c r="AV352" s="12" t="s">
        <v>80</v>
      </c>
      <c r="AW352" s="12" t="s">
        <v>34</v>
      </c>
      <c r="AX352" s="12" t="s">
        <v>73</v>
      </c>
      <c r="AY352" s="153" t="s">
        <v>163</v>
      </c>
    </row>
    <row r="353" spans="2:65" s="13" customFormat="1">
      <c r="B353" s="158"/>
      <c r="D353" s="150" t="s">
        <v>175</v>
      </c>
      <c r="E353" s="159" t="s">
        <v>19</v>
      </c>
      <c r="F353" s="160" t="s">
        <v>463</v>
      </c>
      <c r="H353" s="161">
        <v>43.2</v>
      </c>
      <c r="I353" s="162"/>
      <c r="L353" s="158"/>
      <c r="M353" s="163"/>
      <c r="T353" s="164"/>
      <c r="AT353" s="159" t="s">
        <v>175</v>
      </c>
      <c r="AU353" s="159" t="s">
        <v>82</v>
      </c>
      <c r="AV353" s="13" t="s">
        <v>82</v>
      </c>
      <c r="AW353" s="13" t="s">
        <v>34</v>
      </c>
      <c r="AX353" s="13" t="s">
        <v>73</v>
      </c>
      <c r="AY353" s="159" t="s">
        <v>163</v>
      </c>
    </row>
    <row r="354" spans="2:65" s="14" customFormat="1">
      <c r="B354" s="165"/>
      <c r="D354" s="150" t="s">
        <v>175</v>
      </c>
      <c r="E354" s="166" t="s">
        <v>19</v>
      </c>
      <c r="F354" s="167" t="s">
        <v>214</v>
      </c>
      <c r="H354" s="168">
        <v>43.2</v>
      </c>
      <c r="I354" s="169"/>
      <c r="L354" s="165"/>
      <c r="M354" s="170"/>
      <c r="T354" s="171"/>
      <c r="AT354" s="166" t="s">
        <v>175</v>
      </c>
      <c r="AU354" s="166" t="s">
        <v>82</v>
      </c>
      <c r="AV354" s="14" t="s">
        <v>90</v>
      </c>
      <c r="AW354" s="14" t="s">
        <v>34</v>
      </c>
      <c r="AX354" s="14" t="s">
        <v>80</v>
      </c>
      <c r="AY354" s="166" t="s">
        <v>163</v>
      </c>
    </row>
    <row r="355" spans="2:65" s="11" customFormat="1" ht="22.9" customHeight="1">
      <c r="B355" s="121"/>
      <c r="D355" s="122" t="s">
        <v>72</v>
      </c>
      <c r="E355" s="131" t="s">
        <v>464</v>
      </c>
      <c r="F355" s="131" t="s">
        <v>465</v>
      </c>
      <c r="I355" s="124"/>
      <c r="J355" s="132">
        <f>BK355</f>
        <v>0</v>
      </c>
      <c r="L355" s="121"/>
      <c r="M355" s="126"/>
      <c r="P355" s="127">
        <f>SUM(P356:P400)</f>
        <v>0</v>
      </c>
      <c r="R355" s="127">
        <f>SUM(R356:R400)</f>
        <v>17.2190096</v>
      </c>
      <c r="T355" s="128">
        <f>SUM(T356:T400)</f>
        <v>0</v>
      </c>
      <c r="AR355" s="122" t="s">
        <v>80</v>
      </c>
      <c r="AT355" s="129" t="s">
        <v>72</v>
      </c>
      <c r="AU355" s="129" t="s">
        <v>80</v>
      </c>
      <c r="AY355" s="122" t="s">
        <v>163</v>
      </c>
      <c r="BK355" s="130">
        <f>SUM(BK356:BK400)</f>
        <v>0</v>
      </c>
    </row>
    <row r="356" spans="2:65" s="1" customFormat="1" ht="37.9" customHeight="1">
      <c r="B356" s="33"/>
      <c r="C356" s="133" t="s">
        <v>466</v>
      </c>
      <c r="D356" s="133" t="s">
        <v>166</v>
      </c>
      <c r="E356" s="134" t="s">
        <v>467</v>
      </c>
      <c r="F356" s="135" t="s">
        <v>468</v>
      </c>
      <c r="G356" s="136" t="s">
        <v>184</v>
      </c>
      <c r="H356" s="137">
        <v>4</v>
      </c>
      <c r="I356" s="138"/>
      <c r="J356" s="139">
        <f>ROUND(I356*H356,2)</f>
        <v>0</v>
      </c>
      <c r="K356" s="135" t="s">
        <v>169</v>
      </c>
      <c r="L356" s="33"/>
      <c r="M356" s="140" t="s">
        <v>19</v>
      </c>
      <c r="N356" s="141" t="s">
        <v>44</v>
      </c>
      <c r="P356" s="142">
        <f>O356*H356</f>
        <v>0</v>
      </c>
      <c r="Q356" s="142">
        <v>0.55666000000000004</v>
      </c>
      <c r="R356" s="142">
        <f>Q356*H356</f>
        <v>2.2266400000000002</v>
      </c>
      <c r="S356" s="142">
        <v>0</v>
      </c>
      <c r="T356" s="143">
        <f>S356*H356</f>
        <v>0</v>
      </c>
      <c r="AR356" s="144" t="s">
        <v>90</v>
      </c>
      <c r="AT356" s="144" t="s">
        <v>166</v>
      </c>
      <c r="AU356" s="144" t="s">
        <v>82</v>
      </c>
      <c r="AY356" s="18" t="s">
        <v>163</v>
      </c>
      <c r="BE356" s="145">
        <f>IF(N356="základní",J356,0)</f>
        <v>0</v>
      </c>
      <c r="BF356" s="145">
        <f>IF(N356="snížená",J356,0)</f>
        <v>0</v>
      </c>
      <c r="BG356" s="145">
        <f>IF(N356="zákl. přenesená",J356,0)</f>
        <v>0</v>
      </c>
      <c r="BH356" s="145">
        <f>IF(N356="sníž. přenesená",J356,0)</f>
        <v>0</v>
      </c>
      <c r="BI356" s="145">
        <f>IF(N356="nulová",J356,0)</f>
        <v>0</v>
      </c>
      <c r="BJ356" s="18" t="s">
        <v>80</v>
      </c>
      <c r="BK356" s="145">
        <f>ROUND(I356*H356,2)</f>
        <v>0</v>
      </c>
      <c r="BL356" s="18" t="s">
        <v>90</v>
      </c>
      <c r="BM356" s="144" t="s">
        <v>469</v>
      </c>
    </row>
    <row r="357" spans="2:65" s="1" customFormat="1">
      <c r="B357" s="33"/>
      <c r="D357" s="146" t="s">
        <v>171</v>
      </c>
      <c r="F357" s="147" t="s">
        <v>470</v>
      </c>
      <c r="I357" s="148"/>
      <c r="L357" s="33"/>
      <c r="M357" s="149"/>
      <c r="T357" s="54"/>
      <c r="AT357" s="18" t="s">
        <v>171</v>
      </c>
      <c r="AU357" s="18" t="s">
        <v>82</v>
      </c>
    </row>
    <row r="358" spans="2:65" s="12" customFormat="1">
      <c r="B358" s="152"/>
      <c r="D358" s="150" t="s">
        <v>175</v>
      </c>
      <c r="E358" s="153" t="s">
        <v>19</v>
      </c>
      <c r="F358" s="154" t="s">
        <v>471</v>
      </c>
      <c r="H358" s="153" t="s">
        <v>19</v>
      </c>
      <c r="I358" s="155"/>
      <c r="L358" s="152"/>
      <c r="M358" s="156"/>
      <c r="T358" s="157"/>
      <c r="AT358" s="153" t="s">
        <v>175</v>
      </c>
      <c r="AU358" s="153" t="s">
        <v>82</v>
      </c>
      <c r="AV358" s="12" t="s">
        <v>80</v>
      </c>
      <c r="AW358" s="12" t="s">
        <v>34</v>
      </c>
      <c r="AX358" s="12" t="s">
        <v>73</v>
      </c>
      <c r="AY358" s="153" t="s">
        <v>163</v>
      </c>
    </row>
    <row r="359" spans="2:65" s="12" customFormat="1">
      <c r="B359" s="152"/>
      <c r="D359" s="150" t="s">
        <v>175</v>
      </c>
      <c r="E359" s="153" t="s">
        <v>19</v>
      </c>
      <c r="F359" s="154" t="s">
        <v>472</v>
      </c>
      <c r="H359" s="153" t="s">
        <v>19</v>
      </c>
      <c r="I359" s="155"/>
      <c r="L359" s="152"/>
      <c r="M359" s="156"/>
      <c r="T359" s="157"/>
      <c r="AT359" s="153" t="s">
        <v>175</v>
      </c>
      <c r="AU359" s="153" t="s">
        <v>82</v>
      </c>
      <c r="AV359" s="12" t="s">
        <v>80</v>
      </c>
      <c r="AW359" s="12" t="s">
        <v>34</v>
      </c>
      <c r="AX359" s="12" t="s">
        <v>73</v>
      </c>
      <c r="AY359" s="153" t="s">
        <v>163</v>
      </c>
    </row>
    <row r="360" spans="2:65" s="13" customFormat="1">
      <c r="B360" s="158"/>
      <c r="D360" s="150" t="s">
        <v>175</v>
      </c>
      <c r="E360" s="159" t="s">
        <v>19</v>
      </c>
      <c r="F360" s="160" t="s">
        <v>473</v>
      </c>
      <c r="H360" s="161">
        <v>4</v>
      </c>
      <c r="I360" s="162"/>
      <c r="L360" s="158"/>
      <c r="M360" s="163"/>
      <c r="T360" s="164"/>
      <c r="AT360" s="159" t="s">
        <v>175</v>
      </c>
      <c r="AU360" s="159" t="s">
        <v>82</v>
      </c>
      <c r="AV360" s="13" t="s">
        <v>82</v>
      </c>
      <c r="AW360" s="13" t="s">
        <v>34</v>
      </c>
      <c r="AX360" s="13" t="s">
        <v>80</v>
      </c>
      <c r="AY360" s="159" t="s">
        <v>163</v>
      </c>
    </row>
    <row r="361" spans="2:65" s="1" customFormat="1" ht="37.9" customHeight="1">
      <c r="B361" s="33"/>
      <c r="C361" s="133" t="s">
        <v>474</v>
      </c>
      <c r="D361" s="133" t="s">
        <v>166</v>
      </c>
      <c r="E361" s="134" t="s">
        <v>475</v>
      </c>
      <c r="F361" s="135" t="s">
        <v>476</v>
      </c>
      <c r="G361" s="136" t="s">
        <v>184</v>
      </c>
      <c r="H361" s="137">
        <v>12</v>
      </c>
      <c r="I361" s="138"/>
      <c r="J361" s="139">
        <f>ROUND(I361*H361,2)</f>
        <v>0</v>
      </c>
      <c r="K361" s="135" t="s">
        <v>169</v>
      </c>
      <c r="L361" s="33"/>
      <c r="M361" s="140" t="s">
        <v>19</v>
      </c>
      <c r="N361" s="141" t="s">
        <v>44</v>
      </c>
      <c r="P361" s="142">
        <f>O361*H361</f>
        <v>0</v>
      </c>
      <c r="Q361" s="142">
        <v>0.59806000000000004</v>
      </c>
      <c r="R361" s="142">
        <f>Q361*H361</f>
        <v>7.1767200000000004</v>
      </c>
      <c r="S361" s="142">
        <v>0</v>
      </c>
      <c r="T361" s="143">
        <f>S361*H361</f>
        <v>0</v>
      </c>
      <c r="AR361" s="144" t="s">
        <v>90</v>
      </c>
      <c r="AT361" s="144" t="s">
        <v>166</v>
      </c>
      <c r="AU361" s="144" t="s">
        <v>82</v>
      </c>
      <c r="AY361" s="18" t="s">
        <v>163</v>
      </c>
      <c r="BE361" s="145">
        <f>IF(N361="základní",J361,0)</f>
        <v>0</v>
      </c>
      <c r="BF361" s="145">
        <f>IF(N361="snížená",J361,0)</f>
        <v>0</v>
      </c>
      <c r="BG361" s="145">
        <f>IF(N361="zákl. přenesená",J361,0)</f>
        <v>0</v>
      </c>
      <c r="BH361" s="145">
        <f>IF(N361="sníž. přenesená",J361,0)</f>
        <v>0</v>
      </c>
      <c r="BI361" s="145">
        <f>IF(N361="nulová",J361,0)</f>
        <v>0</v>
      </c>
      <c r="BJ361" s="18" t="s">
        <v>80</v>
      </c>
      <c r="BK361" s="145">
        <f>ROUND(I361*H361,2)</f>
        <v>0</v>
      </c>
      <c r="BL361" s="18" t="s">
        <v>90</v>
      </c>
      <c r="BM361" s="144" t="s">
        <v>477</v>
      </c>
    </row>
    <row r="362" spans="2:65" s="1" customFormat="1">
      <c r="B362" s="33"/>
      <c r="D362" s="146" t="s">
        <v>171</v>
      </c>
      <c r="F362" s="147" t="s">
        <v>478</v>
      </c>
      <c r="I362" s="148"/>
      <c r="L362" s="33"/>
      <c r="M362" s="149"/>
      <c r="T362" s="54"/>
      <c r="AT362" s="18" t="s">
        <v>171</v>
      </c>
      <c r="AU362" s="18" t="s">
        <v>82</v>
      </c>
    </row>
    <row r="363" spans="2:65" s="12" customFormat="1">
      <c r="B363" s="152"/>
      <c r="D363" s="150" t="s">
        <v>175</v>
      </c>
      <c r="E363" s="153" t="s">
        <v>19</v>
      </c>
      <c r="F363" s="154" t="s">
        <v>471</v>
      </c>
      <c r="H363" s="153" t="s">
        <v>19</v>
      </c>
      <c r="I363" s="155"/>
      <c r="L363" s="152"/>
      <c r="M363" s="156"/>
      <c r="T363" s="157"/>
      <c r="AT363" s="153" t="s">
        <v>175</v>
      </c>
      <c r="AU363" s="153" t="s">
        <v>82</v>
      </c>
      <c r="AV363" s="12" t="s">
        <v>80</v>
      </c>
      <c r="AW363" s="12" t="s">
        <v>34</v>
      </c>
      <c r="AX363" s="12" t="s">
        <v>73</v>
      </c>
      <c r="AY363" s="153" t="s">
        <v>163</v>
      </c>
    </row>
    <row r="364" spans="2:65" s="12" customFormat="1">
      <c r="B364" s="152"/>
      <c r="D364" s="150" t="s">
        <v>175</v>
      </c>
      <c r="E364" s="153" t="s">
        <v>19</v>
      </c>
      <c r="F364" s="154" t="s">
        <v>472</v>
      </c>
      <c r="H364" s="153" t="s">
        <v>19</v>
      </c>
      <c r="I364" s="155"/>
      <c r="L364" s="152"/>
      <c r="M364" s="156"/>
      <c r="T364" s="157"/>
      <c r="AT364" s="153" t="s">
        <v>175</v>
      </c>
      <c r="AU364" s="153" t="s">
        <v>82</v>
      </c>
      <c r="AV364" s="12" t="s">
        <v>80</v>
      </c>
      <c r="AW364" s="12" t="s">
        <v>34</v>
      </c>
      <c r="AX364" s="12" t="s">
        <v>73</v>
      </c>
      <c r="AY364" s="153" t="s">
        <v>163</v>
      </c>
    </row>
    <row r="365" spans="2:65" s="13" customFormat="1">
      <c r="B365" s="158"/>
      <c r="D365" s="150" t="s">
        <v>175</v>
      </c>
      <c r="E365" s="159" t="s">
        <v>19</v>
      </c>
      <c r="F365" s="160" t="s">
        <v>479</v>
      </c>
      <c r="H365" s="161">
        <v>12</v>
      </c>
      <c r="I365" s="162"/>
      <c r="L365" s="158"/>
      <c r="M365" s="163"/>
      <c r="T365" s="164"/>
      <c r="AT365" s="159" t="s">
        <v>175</v>
      </c>
      <c r="AU365" s="159" t="s">
        <v>82</v>
      </c>
      <c r="AV365" s="13" t="s">
        <v>82</v>
      </c>
      <c r="AW365" s="13" t="s">
        <v>34</v>
      </c>
      <c r="AX365" s="13" t="s">
        <v>80</v>
      </c>
      <c r="AY365" s="159" t="s">
        <v>163</v>
      </c>
    </row>
    <row r="366" spans="2:65" s="1" customFormat="1" ht="16.5" customHeight="1">
      <c r="B366" s="33"/>
      <c r="C366" s="133" t="s">
        <v>480</v>
      </c>
      <c r="D366" s="133" t="s">
        <v>166</v>
      </c>
      <c r="E366" s="134" t="s">
        <v>481</v>
      </c>
      <c r="F366" s="135" t="s">
        <v>482</v>
      </c>
      <c r="G366" s="136" t="s">
        <v>107</v>
      </c>
      <c r="H366" s="137">
        <v>2.72</v>
      </c>
      <c r="I366" s="138"/>
      <c r="J366" s="139">
        <f>ROUND(I366*H366,2)</f>
        <v>0</v>
      </c>
      <c r="K366" s="135" t="s">
        <v>169</v>
      </c>
      <c r="L366" s="33"/>
      <c r="M366" s="140" t="s">
        <v>19</v>
      </c>
      <c r="N366" s="141" t="s">
        <v>44</v>
      </c>
      <c r="P366" s="142">
        <f>O366*H366</f>
        <v>0</v>
      </c>
      <c r="Q366" s="142">
        <v>2.6446800000000001</v>
      </c>
      <c r="R366" s="142">
        <f>Q366*H366</f>
        <v>7.1935296000000006</v>
      </c>
      <c r="S366" s="142">
        <v>0</v>
      </c>
      <c r="T366" s="143">
        <f>S366*H366</f>
        <v>0</v>
      </c>
      <c r="AR366" s="144" t="s">
        <v>90</v>
      </c>
      <c r="AT366" s="144" t="s">
        <v>166</v>
      </c>
      <c r="AU366" s="144" t="s">
        <v>82</v>
      </c>
      <c r="AY366" s="18" t="s">
        <v>163</v>
      </c>
      <c r="BE366" s="145">
        <f>IF(N366="základní",J366,0)</f>
        <v>0</v>
      </c>
      <c r="BF366" s="145">
        <f>IF(N366="snížená",J366,0)</f>
        <v>0</v>
      </c>
      <c r="BG366" s="145">
        <f>IF(N366="zákl. přenesená",J366,0)</f>
        <v>0</v>
      </c>
      <c r="BH366" s="145">
        <f>IF(N366="sníž. přenesená",J366,0)</f>
        <v>0</v>
      </c>
      <c r="BI366" s="145">
        <f>IF(N366="nulová",J366,0)</f>
        <v>0</v>
      </c>
      <c r="BJ366" s="18" t="s">
        <v>80</v>
      </c>
      <c r="BK366" s="145">
        <f>ROUND(I366*H366,2)</f>
        <v>0</v>
      </c>
      <c r="BL366" s="18" t="s">
        <v>90</v>
      </c>
      <c r="BM366" s="144" t="s">
        <v>483</v>
      </c>
    </row>
    <row r="367" spans="2:65" s="1" customFormat="1">
      <c r="B367" s="33"/>
      <c r="D367" s="146" t="s">
        <v>171</v>
      </c>
      <c r="F367" s="147" t="s">
        <v>484</v>
      </c>
      <c r="I367" s="148"/>
      <c r="L367" s="33"/>
      <c r="M367" s="149"/>
      <c r="T367" s="54"/>
      <c r="AT367" s="18" t="s">
        <v>171</v>
      </c>
      <c r="AU367" s="18" t="s">
        <v>82</v>
      </c>
    </row>
    <row r="368" spans="2:65" s="12" customFormat="1">
      <c r="B368" s="152"/>
      <c r="D368" s="150" t="s">
        <v>175</v>
      </c>
      <c r="E368" s="153" t="s">
        <v>19</v>
      </c>
      <c r="F368" s="154" t="s">
        <v>402</v>
      </c>
      <c r="H368" s="153" t="s">
        <v>19</v>
      </c>
      <c r="I368" s="155"/>
      <c r="L368" s="152"/>
      <c r="M368" s="156"/>
      <c r="T368" s="157"/>
      <c r="AT368" s="153" t="s">
        <v>175</v>
      </c>
      <c r="AU368" s="153" t="s">
        <v>82</v>
      </c>
      <c r="AV368" s="12" t="s">
        <v>80</v>
      </c>
      <c r="AW368" s="12" t="s">
        <v>34</v>
      </c>
      <c r="AX368" s="12" t="s">
        <v>73</v>
      </c>
      <c r="AY368" s="153" t="s">
        <v>163</v>
      </c>
    </row>
    <row r="369" spans="2:65" s="12" customFormat="1">
      <c r="B369" s="152"/>
      <c r="D369" s="150" t="s">
        <v>175</v>
      </c>
      <c r="E369" s="153" t="s">
        <v>19</v>
      </c>
      <c r="F369" s="154" t="s">
        <v>485</v>
      </c>
      <c r="H369" s="153" t="s">
        <v>19</v>
      </c>
      <c r="I369" s="155"/>
      <c r="L369" s="152"/>
      <c r="M369" s="156"/>
      <c r="T369" s="157"/>
      <c r="AT369" s="153" t="s">
        <v>175</v>
      </c>
      <c r="AU369" s="153" t="s">
        <v>82</v>
      </c>
      <c r="AV369" s="12" t="s">
        <v>80</v>
      </c>
      <c r="AW369" s="12" t="s">
        <v>34</v>
      </c>
      <c r="AX369" s="12" t="s">
        <v>73</v>
      </c>
      <c r="AY369" s="153" t="s">
        <v>163</v>
      </c>
    </row>
    <row r="370" spans="2:65" s="13" customFormat="1">
      <c r="B370" s="158"/>
      <c r="D370" s="150" t="s">
        <v>175</v>
      </c>
      <c r="E370" s="159" t="s">
        <v>19</v>
      </c>
      <c r="F370" s="160" t="s">
        <v>486</v>
      </c>
      <c r="H370" s="161">
        <v>0.83</v>
      </c>
      <c r="I370" s="162"/>
      <c r="L370" s="158"/>
      <c r="M370" s="163"/>
      <c r="T370" s="164"/>
      <c r="AT370" s="159" t="s">
        <v>175</v>
      </c>
      <c r="AU370" s="159" t="s">
        <v>82</v>
      </c>
      <c r="AV370" s="13" t="s">
        <v>82</v>
      </c>
      <c r="AW370" s="13" t="s">
        <v>34</v>
      </c>
      <c r="AX370" s="13" t="s">
        <v>73</v>
      </c>
      <c r="AY370" s="159" t="s">
        <v>163</v>
      </c>
    </row>
    <row r="371" spans="2:65" s="13" customFormat="1">
      <c r="B371" s="158"/>
      <c r="D371" s="150" t="s">
        <v>175</v>
      </c>
      <c r="E371" s="159" t="s">
        <v>19</v>
      </c>
      <c r="F371" s="160" t="s">
        <v>487</v>
      </c>
      <c r="H371" s="161">
        <v>1.89</v>
      </c>
      <c r="I371" s="162"/>
      <c r="L371" s="158"/>
      <c r="M371" s="163"/>
      <c r="T371" s="164"/>
      <c r="AT371" s="159" t="s">
        <v>175</v>
      </c>
      <c r="AU371" s="159" t="s">
        <v>82</v>
      </c>
      <c r="AV371" s="13" t="s">
        <v>82</v>
      </c>
      <c r="AW371" s="13" t="s">
        <v>34</v>
      </c>
      <c r="AX371" s="13" t="s">
        <v>73</v>
      </c>
      <c r="AY371" s="159" t="s">
        <v>163</v>
      </c>
    </row>
    <row r="372" spans="2:65" s="14" customFormat="1">
      <c r="B372" s="165"/>
      <c r="D372" s="150" t="s">
        <v>175</v>
      </c>
      <c r="E372" s="166" t="s">
        <v>19</v>
      </c>
      <c r="F372" s="167" t="s">
        <v>214</v>
      </c>
      <c r="H372" s="168">
        <v>2.72</v>
      </c>
      <c r="I372" s="169"/>
      <c r="L372" s="165"/>
      <c r="M372" s="170"/>
      <c r="T372" s="171"/>
      <c r="AT372" s="166" t="s">
        <v>175</v>
      </c>
      <c r="AU372" s="166" t="s">
        <v>82</v>
      </c>
      <c r="AV372" s="14" t="s">
        <v>90</v>
      </c>
      <c r="AW372" s="14" t="s">
        <v>34</v>
      </c>
      <c r="AX372" s="14" t="s">
        <v>80</v>
      </c>
      <c r="AY372" s="166" t="s">
        <v>163</v>
      </c>
    </row>
    <row r="373" spans="2:65" s="1" customFormat="1" ht="24.2" customHeight="1">
      <c r="B373" s="33"/>
      <c r="C373" s="179" t="s">
        <v>488</v>
      </c>
      <c r="D373" s="179" t="s">
        <v>342</v>
      </c>
      <c r="E373" s="180" t="s">
        <v>489</v>
      </c>
      <c r="F373" s="181" t="s">
        <v>490</v>
      </c>
      <c r="G373" s="182" t="s">
        <v>107</v>
      </c>
      <c r="H373" s="183">
        <v>31.629000000000001</v>
      </c>
      <c r="I373" s="184"/>
      <c r="J373" s="185">
        <f>ROUND(I373*H373,2)</f>
        <v>0</v>
      </c>
      <c r="K373" s="181" t="s">
        <v>19</v>
      </c>
      <c r="L373" s="186"/>
      <c r="M373" s="187" t="s">
        <v>19</v>
      </c>
      <c r="N373" s="188" t="s">
        <v>44</v>
      </c>
      <c r="P373" s="142">
        <f>O373*H373</f>
        <v>0</v>
      </c>
      <c r="Q373" s="142">
        <v>0</v>
      </c>
      <c r="R373" s="142">
        <f>Q373*H373</f>
        <v>0</v>
      </c>
      <c r="S373" s="142">
        <v>0</v>
      </c>
      <c r="T373" s="143">
        <f>S373*H373</f>
        <v>0</v>
      </c>
      <c r="AR373" s="144" t="s">
        <v>215</v>
      </c>
      <c r="AT373" s="144" t="s">
        <v>342</v>
      </c>
      <c r="AU373" s="144" t="s">
        <v>82</v>
      </c>
      <c r="AY373" s="18" t="s">
        <v>163</v>
      </c>
      <c r="BE373" s="145">
        <f>IF(N373="základní",J373,0)</f>
        <v>0</v>
      </c>
      <c r="BF373" s="145">
        <f>IF(N373="snížená",J373,0)</f>
        <v>0</v>
      </c>
      <c r="BG373" s="145">
        <f>IF(N373="zákl. přenesená",J373,0)</f>
        <v>0</v>
      </c>
      <c r="BH373" s="145">
        <f>IF(N373="sníž. přenesená",J373,0)</f>
        <v>0</v>
      </c>
      <c r="BI373" s="145">
        <f>IF(N373="nulová",J373,0)</f>
        <v>0</v>
      </c>
      <c r="BJ373" s="18" t="s">
        <v>80</v>
      </c>
      <c r="BK373" s="145">
        <f>ROUND(I373*H373,2)</f>
        <v>0</v>
      </c>
      <c r="BL373" s="18" t="s">
        <v>90</v>
      </c>
      <c r="BM373" s="144" t="s">
        <v>491</v>
      </c>
    </row>
    <row r="374" spans="2:65" s="1" customFormat="1">
      <c r="B374" s="33"/>
      <c r="D374" s="150" t="s">
        <v>173</v>
      </c>
      <c r="F374" s="151" t="s">
        <v>492</v>
      </c>
      <c r="I374" s="148"/>
      <c r="L374" s="33"/>
      <c r="M374" s="149"/>
      <c r="T374" s="54"/>
      <c r="AT374" s="18" t="s">
        <v>173</v>
      </c>
      <c r="AU374" s="18" t="s">
        <v>82</v>
      </c>
    </row>
    <row r="375" spans="2:65" s="12" customFormat="1">
      <c r="B375" s="152"/>
      <c r="D375" s="150" t="s">
        <v>175</v>
      </c>
      <c r="E375" s="153" t="s">
        <v>19</v>
      </c>
      <c r="F375" s="154" t="s">
        <v>472</v>
      </c>
      <c r="H375" s="153" t="s">
        <v>19</v>
      </c>
      <c r="I375" s="155"/>
      <c r="L375" s="152"/>
      <c r="M375" s="156"/>
      <c r="T375" s="157"/>
      <c r="AT375" s="153" t="s">
        <v>175</v>
      </c>
      <c r="AU375" s="153" t="s">
        <v>82</v>
      </c>
      <c r="AV375" s="12" t="s">
        <v>80</v>
      </c>
      <c r="AW375" s="12" t="s">
        <v>34</v>
      </c>
      <c r="AX375" s="12" t="s">
        <v>73</v>
      </c>
      <c r="AY375" s="153" t="s">
        <v>163</v>
      </c>
    </row>
    <row r="376" spans="2:65" s="13" customFormat="1">
      <c r="B376" s="158"/>
      <c r="D376" s="150" t="s">
        <v>175</v>
      </c>
      <c r="E376" s="159" t="s">
        <v>19</v>
      </c>
      <c r="F376" s="160" t="s">
        <v>493</v>
      </c>
      <c r="H376" s="161">
        <v>25.175999999999998</v>
      </c>
      <c r="I376" s="162"/>
      <c r="L376" s="158"/>
      <c r="M376" s="163"/>
      <c r="T376" s="164"/>
      <c r="AT376" s="159" t="s">
        <v>175</v>
      </c>
      <c r="AU376" s="159" t="s">
        <v>82</v>
      </c>
      <c r="AV376" s="13" t="s">
        <v>82</v>
      </c>
      <c r="AW376" s="13" t="s">
        <v>34</v>
      </c>
      <c r="AX376" s="13" t="s">
        <v>73</v>
      </c>
      <c r="AY376" s="159" t="s">
        <v>163</v>
      </c>
    </row>
    <row r="377" spans="2:65" s="13" customFormat="1">
      <c r="B377" s="158"/>
      <c r="D377" s="150" t="s">
        <v>175</v>
      </c>
      <c r="E377" s="159" t="s">
        <v>19</v>
      </c>
      <c r="F377" s="160" t="s">
        <v>494</v>
      </c>
      <c r="H377" s="161">
        <v>6.4530000000000003</v>
      </c>
      <c r="I377" s="162"/>
      <c r="L377" s="158"/>
      <c r="M377" s="163"/>
      <c r="T377" s="164"/>
      <c r="AT377" s="159" t="s">
        <v>175</v>
      </c>
      <c r="AU377" s="159" t="s">
        <v>82</v>
      </c>
      <c r="AV377" s="13" t="s">
        <v>82</v>
      </c>
      <c r="AW377" s="13" t="s">
        <v>34</v>
      </c>
      <c r="AX377" s="13" t="s">
        <v>73</v>
      </c>
      <c r="AY377" s="159" t="s">
        <v>163</v>
      </c>
    </row>
    <row r="378" spans="2:65" s="14" customFormat="1">
      <c r="B378" s="165"/>
      <c r="D378" s="150" t="s">
        <v>175</v>
      </c>
      <c r="E378" s="166" t="s">
        <v>19</v>
      </c>
      <c r="F378" s="167" t="s">
        <v>214</v>
      </c>
      <c r="H378" s="168">
        <v>31.628999999999998</v>
      </c>
      <c r="I378" s="169"/>
      <c r="L378" s="165"/>
      <c r="M378" s="170"/>
      <c r="T378" s="171"/>
      <c r="AT378" s="166" t="s">
        <v>175</v>
      </c>
      <c r="AU378" s="166" t="s">
        <v>82</v>
      </c>
      <c r="AV378" s="14" t="s">
        <v>90</v>
      </c>
      <c r="AW378" s="14" t="s">
        <v>34</v>
      </c>
      <c r="AX378" s="14" t="s">
        <v>80</v>
      </c>
      <c r="AY378" s="166" t="s">
        <v>163</v>
      </c>
    </row>
    <row r="379" spans="2:65" s="1" customFormat="1" ht="44.25" customHeight="1">
      <c r="B379" s="33"/>
      <c r="C379" s="133" t="s">
        <v>495</v>
      </c>
      <c r="D379" s="133" t="s">
        <v>166</v>
      </c>
      <c r="E379" s="134" t="s">
        <v>496</v>
      </c>
      <c r="F379" s="135" t="s">
        <v>497</v>
      </c>
      <c r="G379" s="136" t="s">
        <v>184</v>
      </c>
      <c r="H379" s="137">
        <v>4</v>
      </c>
      <c r="I379" s="138"/>
      <c r="J379" s="139">
        <f>ROUND(I379*H379,2)</f>
        <v>0</v>
      </c>
      <c r="K379" s="135" t="s">
        <v>169</v>
      </c>
      <c r="L379" s="33"/>
      <c r="M379" s="140" t="s">
        <v>19</v>
      </c>
      <c r="N379" s="141" t="s">
        <v>44</v>
      </c>
      <c r="P379" s="142">
        <f>O379*H379</f>
        <v>0</v>
      </c>
      <c r="Q379" s="142">
        <v>6.3769999999999993E-2</v>
      </c>
      <c r="R379" s="142">
        <f>Q379*H379</f>
        <v>0.25507999999999997</v>
      </c>
      <c r="S379" s="142">
        <v>0</v>
      </c>
      <c r="T379" s="143">
        <f>S379*H379</f>
        <v>0</v>
      </c>
      <c r="AR379" s="144" t="s">
        <v>90</v>
      </c>
      <c r="AT379" s="144" t="s">
        <v>166</v>
      </c>
      <c r="AU379" s="144" t="s">
        <v>82</v>
      </c>
      <c r="AY379" s="18" t="s">
        <v>163</v>
      </c>
      <c r="BE379" s="145">
        <f>IF(N379="základní",J379,0)</f>
        <v>0</v>
      </c>
      <c r="BF379" s="145">
        <f>IF(N379="snížená",J379,0)</f>
        <v>0</v>
      </c>
      <c r="BG379" s="145">
        <f>IF(N379="zákl. přenesená",J379,0)</f>
        <v>0</v>
      </c>
      <c r="BH379" s="145">
        <f>IF(N379="sníž. přenesená",J379,0)</f>
        <v>0</v>
      </c>
      <c r="BI379" s="145">
        <f>IF(N379="nulová",J379,0)</f>
        <v>0</v>
      </c>
      <c r="BJ379" s="18" t="s">
        <v>80</v>
      </c>
      <c r="BK379" s="145">
        <f>ROUND(I379*H379,2)</f>
        <v>0</v>
      </c>
      <c r="BL379" s="18" t="s">
        <v>90</v>
      </c>
      <c r="BM379" s="144" t="s">
        <v>498</v>
      </c>
    </row>
    <row r="380" spans="2:65" s="1" customFormat="1">
      <c r="B380" s="33"/>
      <c r="D380" s="146" t="s">
        <v>171</v>
      </c>
      <c r="F380" s="147" t="s">
        <v>499</v>
      </c>
      <c r="I380" s="148"/>
      <c r="L380" s="33"/>
      <c r="M380" s="149"/>
      <c r="T380" s="54"/>
      <c r="AT380" s="18" t="s">
        <v>171</v>
      </c>
      <c r="AU380" s="18" t="s">
        <v>82</v>
      </c>
    </row>
    <row r="381" spans="2:65" s="12" customFormat="1">
      <c r="B381" s="152"/>
      <c r="D381" s="150" t="s">
        <v>175</v>
      </c>
      <c r="E381" s="153" t="s">
        <v>19</v>
      </c>
      <c r="F381" s="154" t="s">
        <v>500</v>
      </c>
      <c r="H381" s="153" t="s">
        <v>19</v>
      </c>
      <c r="I381" s="155"/>
      <c r="L381" s="152"/>
      <c r="M381" s="156"/>
      <c r="T381" s="157"/>
      <c r="AT381" s="153" t="s">
        <v>175</v>
      </c>
      <c r="AU381" s="153" t="s">
        <v>82</v>
      </c>
      <c r="AV381" s="12" t="s">
        <v>80</v>
      </c>
      <c r="AW381" s="12" t="s">
        <v>34</v>
      </c>
      <c r="AX381" s="12" t="s">
        <v>73</v>
      </c>
      <c r="AY381" s="153" t="s">
        <v>163</v>
      </c>
    </row>
    <row r="382" spans="2:65" s="12" customFormat="1">
      <c r="B382" s="152"/>
      <c r="D382" s="150" t="s">
        <v>175</v>
      </c>
      <c r="E382" s="153" t="s">
        <v>19</v>
      </c>
      <c r="F382" s="154" t="s">
        <v>501</v>
      </c>
      <c r="H382" s="153" t="s">
        <v>19</v>
      </c>
      <c r="I382" s="155"/>
      <c r="L382" s="152"/>
      <c r="M382" s="156"/>
      <c r="T382" s="157"/>
      <c r="AT382" s="153" t="s">
        <v>175</v>
      </c>
      <c r="AU382" s="153" t="s">
        <v>82</v>
      </c>
      <c r="AV382" s="12" t="s">
        <v>80</v>
      </c>
      <c r="AW382" s="12" t="s">
        <v>34</v>
      </c>
      <c r="AX382" s="12" t="s">
        <v>73</v>
      </c>
      <c r="AY382" s="153" t="s">
        <v>163</v>
      </c>
    </row>
    <row r="383" spans="2:65" s="13" customFormat="1">
      <c r="B383" s="158"/>
      <c r="D383" s="150" t="s">
        <v>175</v>
      </c>
      <c r="E383" s="159" t="s">
        <v>19</v>
      </c>
      <c r="F383" s="160" t="s">
        <v>502</v>
      </c>
      <c r="H383" s="161">
        <v>4</v>
      </c>
      <c r="I383" s="162"/>
      <c r="L383" s="158"/>
      <c r="M383" s="163"/>
      <c r="T383" s="164"/>
      <c r="AT383" s="159" t="s">
        <v>175</v>
      </c>
      <c r="AU383" s="159" t="s">
        <v>82</v>
      </c>
      <c r="AV383" s="13" t="s">
        <v>82</v>
      </c>
      <c r="AW383" s="13" t="s">
        <v>34</v>
      </c>
      <c r="AX383" s="13" t="s">
        <v>80</v>
      </c>
      <c r="AY383" s="159" t="s">
        <v>163</v>
      </c>
    </row>
    <row r="384" spans="2:65" s="1" customFormat="1" ht="24.2" customHeight="1">
      <c r="B384" s="33"/>
      <c r="C384" s="179" t="s">
        <v>503</v>
      </c>
      <c r="D384" s="179" t="s">
        <v>342</v>
      </c>
      <c r="E384" s="180" t="s">
        <v>504</v>
      </c>
      <c r="F384" s="181" t="s">
        <v>505</v>
      </c>
      <c r="G384" s="182" t="s">
        <v>107</v>
      </c>
      <c r="H384" s="183">
        <v>7.8079999999999998</v>
      </c>
      <c r="I384" s="184"/>
      <c r="J384" s="185">
        <f>ROUND(I384*H384,2)</f>
        <v>0</v>
      </c>
      <c r="K384" s="181" t="s">
        <v>19</v>
      </c>
      <c r="L384" s="186"/>
      <c r="M384" s="187" t="s">
        <v>19</v>
      </c>
      <c r="N384" s="188" t="s">
        <v>44</v>
      </c>
      <c r="P384" s="142">
        <f>O384*H384</f>
        <v>0</v>
      </c>
      <c r="Q384" s="142">
        <v>0</v>
      </c>
      <c r="R384" s="142">
        <f>Q384*H384</f>
        <v>0</v>
      </c>
      <c r="S384" s="142">
        <v>0</v>
      </c>
      <c r="T384" s="143">
        <f>S384*H384</f>
        <v>0</v>
      </c>
      <c r="AR384" s="144" t="s">
        <v>215</v>
      </c>
      <c r="AT384" s="144" t="s">
        <v>342</v>
      </c>
      <c r="AU384" s="144" t="s">
        <v>82</v>
      </c>
      <c r="AY384" s="18" t="s">
        <v>163</v>
      </c>
      <c r="BE384" s="145">
        <f>IF(N384="základní",J384,0)</f>
        <v>0</v>
      </c>
      <c r="BF384" s="145">
        <f>IF(N384="snížená",J384,0)</f>
        <v>0</v>
      </c>
      <c r="BG384" s="145">
        <f>IF(N384="zákl. přenesená",J384,0)</f>
        <v>0</v>
      </c>
      <c r="BH384" s="145">
        <f>IF(N384="sníž. přenesená",J384,0)</f>
        <v>0</v>
      </c>
      <c r="BI384" s="145">
        <f>IF(N384="nulová",J384,0)</f>
        <v>0</v>
      </c>
      <c r="BJ384" s="18" t="s">
        <v>80</v>
      </c>
      <c r="BK384" s="145">
        <f>ROUND(I384*H384,2)</f>
        <v>0</v>
      </c>
      <c r="BL384" s="18" t="s">
        <v>90</v>
      </c>
      <c r="BM384" s="144" t="s">
        <v>506</v>
      </c>
    </row>
    <row r="385" spans="2:65" s="1" customFormat="1">
      <c r="B385" s="33"/>
      <c r="D385" s="150" t="s">
        <v>173</v>
      </c>
      <c r="F385" s="151" t="s">
        <v>507</v>
      </c>
      <c r="I385" s="148"/>
      <c r="L385" s="33"/>
      <c r="M385" s="149"/>
      <c r="T385" s="54"/>
      <c r="AT385" s="18" t="s">
        <v>173</v>
      </c>
      <c r="AU385" s="18" t="s">
        <v>82</v>
      </c>
    </row>
    <row r="386" spans="2:65" s="12" customFormat="1">
      <c r="B386" s="152"/>
      <c r="D386" s="150" t="s">
        <v>175</v>
      </c>
      <c r="E386" s="153" t="s">
        <v>19</v>
      </c>
      <c r="F386" s="154" t="s">
        <v>501</v>
      </c>
      <c r="H386" s="153" t="s">
        <v>19</v>
      </c>
      <c r="I386" s="155"/>
      <c r="L386" s="152"/>
      <c r="M386" s="156"/>
      <c r="T386" s="157"/>
      <c r="AT386" s="153" t="s">
        <v>175</v>
      </c>
      <c r="AU386" s="153" t="s">
        <v>82</v>
      </c>
      <c r="AV386" s="12" t="s">
        <v>80</v>
      </c>
      <c r="AW386" s="12" t="s">
        <v>34</v>
      </c>
      <c r="AX386" s="12" t="s">
        <v>73</v>
      </c>
      <c r="AY386" s="153" t="s">
        <v>163</v>
      </c>
    </row>
    <row r="387" spans="2:65" s="12" customFormat="1">
      <c r="B387" s="152"/>
      <c r="D387" s="150" t="s">
        <v>175</v>
      </c>
      <c r="E387" s="153" t="s">
        <v>19</v>
      </c>
      <c r="F387" s="154" t="s">
        <v>508</v>
      </c>
      <c r="H387" s="153" t="s">
        <v>19</v>
      </c>
      <c r="I387" s="155"/>
      <c r="L387" s="152"/>
      <c r="M387" s="156"/>
      <c r="T387" s="157"/>
      <c r="AT387" s="153" t="s">
        <v>175</v>
      </c>
      <c r="AU387" s="153" t="s">
        <v>82</v>
      </c>
      <c r="AV387" s="12" t="s">
        <v>80</v>
      </c>
      <c r="AW387" s="12" t="s">
        <v>34</v>
      </c>
      <c r="AX387" s="12" t="s">
        <v>73</v>
      </c>
      <c r="AY387" s="153" t="s">
        <v>163</v>
      </c>
    </row>
    <row r="388" spans="2:65" s="13" customFormat="1">
      <c r="B388" s="158"/>
      <c r="D388" s="150" t="s">
        <v>175</v>
      </c>
      <c r="E388" s="159" t="s">
        <v>19</v>
      </c>
      <c r="F388" s="160" t="s">
        <v>509</v>
      </c>
      <c r="H388" s="161">
        <v>7.8079999999999998</v>
      </c>
      <c r="I388" s="162"/>
      <c r="L388" s="158"/>
      <c r="M388" s="163"/>
      <c r="T388" s="164"/>
      <c r="AT388" s="159" t="s">
        <v>175</v>
      </c>
      <c r="AU388" s="159" t="s">
        <v>82</v>
      </c>
      <c r="AV388" s="13" t="s">
        <v>82</v>
      </c>
      <c r="AW388" s="13" t="s">
        <v>34</v>
      </c>
      <c r="AX388" s="13" t="s">
        <v>73</v>
      </c>
      <c r="AY388" s="159" t="s">
        <v>163</v>
      </c>
    </row>
    <row r="389" spans="2:65" s="14" customFormat="1">
      <c r="B389" s="165"/>
      <c r="D389" s="150" t="s">
        <v>175</v>
      </c>
      <c r="E389" s="166" t="s">
        <v>19</v>
      </c>
      <c r="F389" s="167" t="s">
        <v>214</v>
      </c>
      <c r="H389" s="168">
        <v>7.8079999999999998</v>
      </c>
      <c r="I389" s="169"/>
      <c r="L389" s="165"/>
      <c r="M389" s="170"/>
      <c r="T389" s="171"/>
      <c r="AT389" s="166" t="s">
        <v>175</v>
      </c>
      <c r="AU389" s="166" t="s">
        <v>82</v>
      </c>
      <c r="AV389" s="14" t="s">
        <v>90</v>
      </c>
      <c r="AW389" s="14" t="s">
        <v>34</v>
      </c>
      <c r="AX389" s="14" t="s">
        <v>80</v>
      </c>
      <c r="AY389" s="166" t="s">
        <v>163</v>
      </c>
    </row>
    <row r="390" spans="2:65" s="1" customFormat="1" ht="44.25" customHeight="1">
      <c r="B390" s="33"/>
      <c r="C390" s="133" t="s">
        <v>510</v>
      </c>
      <c r="D390" s="133" t="s">
        <v>166</v>
      </c>
      <c r="E390" s="134" t="s">
        <v>511</v>
      </c>
      <c r="F390" s="135" t="s">
        <v>512</v>
      </c>
      <c r="G390" s="136" t="s">
        <v>184</v>
      </c>
      <c r="H390" s="137">
        <v>16</v>
      </c>
      <c r="I390" s="138"/>
      <c r="J390" s="139">
        <f>ROUND(I390*H390,2)</f>
        <v>0</v>
      </c>
      <c r="K390" s="135" t="s">
        <v>169</v>
      </c>
      <c r="L390" s="33"/>
      <c r="M390" s="140" t="s">
        <v>19</v>
      </c>
      <c r="N390" s="141" t="s">
        <v>44</v>
      </c>
      <c r="P390" s="142">
        <f>O390*H390</f>
        <v>0</v>
      </c>
      <c r="Q390" s="142">
        <v>2.2939999999999999E-2</v>
      </c>
      <c r="R390" s="142">
        <f>Q390*H390</f>
        <v>0.36703999999999998</v>
      </c>
      <c r="S390" s="142">
        <v>0</v>
      </c>
      <c r="T390" s="143">
        <f>S390*H390</f>
        <v>0</v>
      </c>
      <c r="AR390" s="144" t="s">
        <v>90</v>
      </c>
      <c r="AT390" s="144" t="s">
        <v>166</v>
      </c>
      <c r="AU390" s="144" t="s">
        <v>82</v>
      </c>
      <c r="AY390" s="18" t="s">
        <v>163</v>
      </c>
      <c r="BE390" s="145">
        <f>IF(N390="základní",J390,0)</f>
        <v>0</v>
      </c>
      <c r="BF390" s="145">
        <f>IF(N390="snížená",J390,0)</f>
        <v>0</v>
      </c>
      <c r="BG390" s="145">
        <f>IF(N390="zákl. přenesená",J390,0)</f>
        <v>0</v>
      </c>
      <c r="BH390" s="145">
        <f>IF(N390="sníž. přenesená",J390,0)</f>
        <v>0</v>
      </c>
      <c r="BI390" s="145">
        <f>IF(N390="nulová",J390,0)</f>
        <v>0</v>
      </c>
      <c r="BJ390" s="18" t="s">
        <v>80</v>
      </c>
      <c r="BK390" s="145">
        <f>ROUND(I390*H390,2)</f>
        <v>0</v>
      </c>
      <c r="BL390" s="18" t="s">
        <v>90</v>
      </c>
      <c r="BM390" s="144" t="s">
        <v>513</v>
      </c>
    </row>
    <row r="391" spans="2:65" s="1" customFormat="1">
      <c r="B391" s="33"/>
      <c r="D391" s="146" t="s">
        <v>171</v>
      </c>
      <c r="F391" s="147" t="s">
        <v>514</v>
      </c>
      <c r="I391" s="148"/>
      <c r="L391" s="33"/>
      <c r="M391" s="149"/>
      <c r="T391" s="54"/>
      <c r="AT391" s="18" t="s">
        <v>171</v>
      </c>
      <c r="AU391" s="18" t="s">
        <v>82</v>
      </c>
    </row>
    <row r="392" spans="2:65" s="12" customFormat="1">
      <c r="B392" s="152"/>
      <c r="D392" s="150" t="s">
        <v>175</v>
      </c>
      <c r="E392" s="153" t="s">
        <v>19</v>
      </c>
      <c r="F392" s="154" t="s">
        <v>500</v>
      </c>
      <c r="H392" s="153" t="s">
        <v>19</v>
      </c>
      <c r="I392" s="155"/>
      <c r="L392" s="152"/>
      <c r="M392" s="156"/>
      <c r="T392" s="157"/>
      <c r="AT392" s="153" t="s">
        <v>175</v>
      </c>
      <c r="AU392" s="153" t="s">
        <v>82</v>
      </c>
      <c r="AV392" s="12" t="s">
        <v>80</v>
      </c>
      <c r="AW392" s="12" t="s">
        <v>34</v>
      </c>
      <c r="AX392" s="12" t="s">
        <v>73</v>
      </c>
      <c r="AY392" s="153" t="s">
        <v>163</v>
      </c>
    </row>
    <row r="393" spans="2:65" s="12" customFormat="1">
      <c r="B393" s="152"/>
      <c r="D393" s="150" t="s">
        <v>175</v>
      </c>
      <c r="E393" s="153" t="s">
        <v>19</v>
      </c>
      <c r="F393" s="154" t="s">
        <v>501</v>
      </c>
      <c r="H393" s="153" t="s">
        <v>19</v>
      </c>
      <c r="I393" s="155"/>
      <c r="L393" s="152"/>
      <c r="M393" s="156"/>
      <c r="T393" s="157"/>
      <c r="AT393" s="153" t="s">
        <v>175</v>
      </c>
      <c r="AU393" s="153" t="s">
        <v>82</v>
      </c>
      <c r="AV393" s="12" t="s">
        <v>80</v>
      </c>
      <c r="AW393" s="12" t="s">
        <v>34</v>
      </c>
      <c r="AX393" s="12" t="s">
        <v>73</v>
      </c>
      <c r="AY393" s="153" t="s">
        <v>163</v>
      </c>
    </row>
    <row r="394" spans="2:65" s="13" customFormat="1">
      <c r="B394" s="158"/>
      <c r="D394" s="150" t="s">
        <v>175</v>
      </c>
      <c r="E394" s="159" t="s">
        <v>19</v>
      </c>
      <c r="F394" s="160" t="s">
        <v>515</v>
      </c>
      <c r="H394" s="161">
        <v>16</v>
      </c>
      <c r="I394" s="162"/>
      <c r="L394" s="158"/>
      <c r="M394" s="163"/>
      <c r="T394" s="164"/>
      <c r="AT394" s="159" t="s">
        <v>175</v>
      </c>
      <c r="AU394" s="159" t="s">
        <v>82</v>
      </c>
      <c r="AV394" s="13" t="s">
        <v>82</v>
      </c>
      <c r="AW394" s="13" t="s">
        <v>34</v>
      </c>
      <c r="AX394" s="13" t="s">
        <v>80</v>
      </c>
      <c r="AY394" s="159" t="s">
        <v>163</v>
      </c>
    </row>
    <row r="395" spans="2:65" s="1" customFormat="1" ht="24.2" customHeight="1">
      <c r="B395" s="33"/>
      <c r="C395" s="179" t="s">
        <v>516</v>
      </c>
      <c r="D395" s="179" t="s">
        <v>342</v>
      </c>
      <c r="E395" s="180" t="s">
        <v>517</v>
      </c>
      <c r="F395" s="181" t="s">
        <v>518</v>
      </c>
      <c r="G395" s="182" t="s">
        <v>107</v>
      </c>
      <c r="H395" s="183">
        <v>5.7720000000000002</v>
      </c>
      <c r="I395" s="184"/>
      <c r="J395" s="185">
        <f>ROUND(I395*H395,2)</f>
        <v>0</v>
      </c>
      <c r="K395" s="181" t="s">
        <v>19</v>
      </c>
      <c r="L395" s="186"/>
      <c r="M395" s="187" t="s">
        <v>19</v>
      </c>
      <c r="N395" s="188" t="s">
        <v>44</v>
      </c>
      <c r="P395" s="142">
        <f>O395*H395</f>
        <v>0</v>
      </c>
      <c r="Q395" s="142">
        <v>0</v>
      </c>
      <c r="R395" s="142">
        <f>Q395*H395</f>
        <v>0</v>
      </c>
      <c r="S395" s="142">
        <v>0</v>
      </c>
      <c r="T395" s="143">
        <f>S395*H395</f>
        <v>0</v>
      </c>
      <c r="AR395" s="144" t="s">
        <v>215</v>
      </c>
      <c r="AT395" s="144" t="s">
        <v>342</v>
      </c>
      <c r="AU395" s="144" t="s">
        <v>82</v>
      </c>
      <c r="AY395" s="18" t="s">
        <v>163</v>
      </c>
      <c r="BE395" s="145">
        <f>IF(N395="základní",J395,0)</f>
        <v>0</v>
      </c>
      <c r="BF395" s="145">
        <f>IF(N395="snížená",J395,0)</f>
        <v>0</v>
      </c>
      <c r="BG395" s="145">
        <f>IF(N395="zákl. přenesená",J395,0)</f>
        <v>0</v>
      </c>
      <c r="BH395" s="145">
        <f>IF(N395="sníž. přenesená",J395,0)</f>
        <v>0</v>
      </c>
      <c r="BI395" s="145">
        <f>IF(N395="nulová",J395,0)</f>
        <v>0</v>
      </c>
      <c r="BJ395" s="18" t="s">
        <v>80</v>
      </c>
      <c r="BK395" s="145">
        <f>ROUND(I395*H395,2)</f>
        <v>0</v>
      </c>
      <c r="BL395" s="18" t="s">
        <v>90</v>
      </c>
      <c r="BM395" s="144" t="s">
        <v>519</v>
      </c>
    </row>
    <row r="396" spans="2:65" s="1" customFormat="1">
      <c r="B396" s="33"/>
      <c r="D396" s="150" t="s">
        <v>173</v>
      </c>
      <c r="F396" s="151" t="s">
        <v>520</v>
      </c>
      <c r="I396" s="148"/>
      <c r="L396" s="33"/>
      <c r="M396" s="149"/>
      <c r="T396" s="54"/>
      <c r="AT396" s="18" t="s">
        <v>173</v>
      </c>
      <c r="AU396" s="18" t="s">
        <v>82</v>
      </c>
    </row>
    <row r="397" spans="2:65" s="12" customFormat="1">
      <c r="B397" s="152"/>
      <c r="D397" s="150" t="s">
        <v>175</v>
      </c>
      <c r="E397" s="153" t="s">
        <v>19</v>
      </c>
      <c r="F397" s="154" t="s">
        <v>501</v>
      </c>
      <c r="H397" s="153" t="s">
        <v>19</v>
      </c>
      <c r="I397" s="155"/>
      <c r="L397" s="152"/>
      <c r="M397" s="156"/>
      <c r="T397" s="157"/>
      <c r="AT397" s="153" t="s">
        <v>175</v>
      </c>
      <c r="AU397" s="153" t="s">
        <v>82</v>
      </c>
      <c r="AV397" s="12" t="s">
        <v>80</v>
      </c>
      <c r="AW397" s="12" t="s">
        <v>34</v>
      </c>
      <c r="AX397" s="12" t="s">
        <v>73</v>
      </c>
      <c r="AY397" s="153" t="s">
        <v>163</v>
      </c>
    </row>
    <row r="398" spans="2:65" s="12" customFormat="1">
      <c r="B398" s="152"/>
      <c r="D398" s="150" t="s">
        <v>175</v>
      </c>
      <c r="E398" s="153" t="s">
        <v>19</v>
      </c>
      <c r="F398" s="154" t="s">
        <v>521</v>
      </c>
      <c r="H398" s="153" t="s">
        <v>19</v>
      </c>
      <c r="I398" s="155"/>
      <c r="L398" s="152"/>
      <c r="M398" s="156"/>
      <c r="T398" s="157"/>
      <c r="AT398" s="153" t="s">
        <v>175</v>
      </c>
      <c r="AU398" s="153" t="s">
        <v>82</v>
      </c>
      <c r="AV398" s="12" t="s">
        <v>80</v>
      </c>
      <c r="AW398" s="12" t="s">
        <v>34</v>
      </c>
      <c r="AX398" s="12" t="s">
        <v>73</v>
      </c>
      <c r="AY398" s="153" t="s">
        <v>163</v>
      </c>
    </row>
    <row r="399" spans="2:65" s="13" customFormat="1">
      <c r="B399" s="158"/>
      <c r="D399" s="150" t="s">
        <v>175</v>
      </c>
      <c r="E399" s="159" t="s">
        <v>19</v>
      </c>
      <c r="F399" s="160" t="s">
        <v>522</v>
      </c>
      <c r="H399" s="161">
        <v>5.7720000000000002</v>
      </c>
      <c r="I399" s="162"/>
      <c r="L399" s="158"/>
      <c r="M399" s="163"/>
      <c r="T399" s="164"/>
      <c r="AT399" s="159" t="s">
        <v>175</v>
      </c>
      <c r="AU399" s="159" t="s">
        <v>82</v>
      </c>
      <c r="AV399" s="13" t="s">
        <v>82</v>
      </c>
      <c r="AW399" s="13" t="s">
        <v>34</v>
      </c>
      <c r="AX399" s="13" t="s">
        <v>73</v>
      </c>
      <c r="AY399" s="159" t="s">
        <v>163</v>
      </c>
    </row>
    <row r="400" spans="2:65" s="14" customFormat="1">
      <c r="B400" s="165"/>
      <c r="D400" s="150" t="s">
        <v>175</v>
      </c>
      <c r="E400" s="166" t="s">
        <v>19</v>
      </c>
      <c r="F400" s="167" t="s">
        <v>214</v>
      </c>
      <c r="H400" s="168">
        <v>5.7720000000000002</v>
      </c>
      <c r="I400" s="169"/>
      <c r="L400" s="165"/>
      <c r="M400" s="170"/>
      <c r="T400" s="171"/>
      <c r="AT400" s="166" t="s">
        <v>175</v>
      </c>
      <c r="AU400" s="166" t="s">
        <v>82</v>
      </c>
      <c r="AV400" s="14" t="s">
        <v>90</v>
      </c>
      <c r="AW400" s="14" t="s">
        <v>34</v>
      </c>
      <c r="AX400" s="14" t="s">
        <v>80</v>
      </c>
      <c r="AY400" s="166" t="s">
        <v>163</v>
      </c>
    </row>
    <row r="401" spans="2:65" s="11" customFormat="1" ht="22.9" customHeight="1">
      <c r="B401" s="121"/>
      <c r="D401" s="122" t="s">
        <v>72</v>
      </c>
      <c r="E401" s="131" t="s">
        <v>523</v>
      </c>
      <c r="F401" s="131" t="s">
        <v>524</v>
      </c>
      <c r="I401" s="124"/>
      <c r="J401" s="132">
        <f>BK401</f>
        <v>0</v>
      </c>
      <c r="L401" s="121"/>
      <c r="M401" s="126"/>
      <c r="P401" s="127">
        <f>SUM(P402:P437)</f>
        <v>0</v>
      </c>
      <c r="R401" s="127">
        <f>SUM(R402:R437)</f>
        <v>59.774867419999993</v>
      </c>
      <c r="T401" s="128">
        <f>SUM(T402:T437)</f>
        <v>0</v>
      </c>
      <c r="AR401" s="122" t="s">
        <v>80</v>
      </c>
      <c r="AT401" s="129" t="s">
        <v>72</v>
      </c>
      <c r="AU401" s="129" t="s">
        <v>80</v>
      </c>
      <c r="AY401" s="122" t="s">
        <v>163</v>
      </c>
      <c r="BK401" s="130">
        <f>SUM(BK402:BK437)</f>
        <v>0</v>
      </c>
    </row>
    <row r="402" spans="2:65" s="1" customFormat="1" ht="33" customHeight="1">
      <c r="B402" s="33"/>
      <c r="C402" s="133" t="s">
        <v>525</v>
      </c>
      <c r="D402" s="133" t="s">
        <v>166</v>
      </c>
      <c r="E402" s="134" t="s">
        <v>526</v>
      </c>
      <c r="F402" s="135" t="s">
        <v>527</v>
      </c>
      <c r="G402" s="136" t="s">
        <v>107</v>
      </c>
      <c r="H402" s="137">
        <v>19.401</v>
      </c>
      <c r="I402" s="138"/>
      <c r="J402" s="139">
        <f>ROUND(I402*H402,2)</f>
        <v>0</v>
      </c>
      <c r="K402" s="135" t="s">
        <v>169</v>
      </c>
      <c r="L402" s="33"/>
      <c r="M402" s="140" t="s">
        <v>19</v>
      </c>
      <c r="N402" s="141" t="s">
        <v>44</v>
      </c>
      <c r="P402" s="142">
        <f>O402*H402</f>
        <v>0</v>
      </c>
      <c r="Q402" s="142">
        <v>2.3010199999999998</v>
      </c>
      <c r="R402" s="142">
        <f>Q402*H402</f>
        <v>44.642089019999993</v>
      </c>
      <c r="S402" s="142">
        <v>0</v>
      </c>
      <c r="T402" s="143">
        <f>S402*H402</f>
        <v>0</v>
      </c>
      <c r="AR402" s="144" t="s">
        <v>90</v>
      </c>
      <c r="AT402" s="144" t="s">
        <v>166</v>
      </c>
      <c r="AU402" s="144" t="s">
        <v>82</v>
      </c>
      <c r="AY402" s="18" t="s">
        <v>163</v>
      </c>
      <c r="BE402" s="145">
        <f>IF(N402="základní",J402,0)</f>
        <v>0</v>
      </c>
      <c r="BF402" s="145">
        <f>IF(N402="snížená",J402,0)</f>
        <v>0</v>
      </c>
      <c r="BG402" s="145">
        <f>IF(N402="zákl. přenesená",J402,0)</f>
        <v>0</v>
      </c>
      <c r="BH402" s="145">
        <f>IF(N402="sníž. přenesená",J402,0)</f>
        <v>0</v>
      </c>
      <c r="BI402" s="145">
        <f>IF(N402="nulová",J402,0)</f>
        <v>0</v>
      </c>
      <c r="BJ402" s="18" t="s">
        <v>80</v>
      </c>
      <c r="BK402" s="145">
        <f>ROUND(I402*H402,2)</f>
        <v>0</v>
      </c>
      <c r="BL402" s="18" t="s">
        <v>90</v>
      </c>
      <c r="BM402" s="144" t="s">
        <v>528</v>
      </c>
    </row>
    <row r="403" spans="2:65" s="1" customFormat="1">
      <c r="B403" s="33"/>
      <c r="D403" s="146" t="s">
        <v>171</v>
      </c>
      <c r="F403" s="147" t="s">
        <v>529</v>
      </c>
      <c r="I403" s="148"/>
      <c r="L403" s="33"/>
      <c r="M403" s="149"/>
      <c r="T403" s="54"/>
      <c r="AT403" s="18" t="s">
        <v>171</v>
      </c>
      <c r="AU403" s="18" t="s">
        <v>82</v>
      </c>
    </row>
    <row r="404" spans="2:65" s="12" customFormat="1">
      <c r="B404" s="152"/>
      <c r="D404" s="150" t="s">
        <v>175</v>
      </c>
      <c r="E404" s="153" t="s">
        <v>19</v>
      </c>
      <c r="F404" s="154" t="s">
        <v>530</v>
      </c>
      <c r="H404" s="153" t="s">
        <v>19</v>
      </c>
      <c r="I404" s="155"/>
      <c r="L404" s="152"/>
      <c r="M404" s="156"/>
      <c r="T404" s="157"/>
      <c r="AT404" s="153" t="s">
        <v>175</v>
      </c>
      <c r="AU404" s="153" t="s">
        <v>82</v>
      </c>
      <c r="AV404" s="12" t="s">
        <v>80</v>
      </c>
      <c r="AW404" s="12" t="s">
        <v>34</v>
      </c>
      <c r="AX404" s="12" t="s">
        <v>73</v>
      </c>
      <c r="AY404" s="153" t="s">
        <v>163</v>
      </c>
    </row>
    <row r="405" spans="2:65" s="12" customFormat="1">
      <c r="B405" s="152"/>
      <c r="D405" s="150" t="s">
        <v>175</v>
      </c>
      <c r="E405" s="153" t="s">
        <v>19</v>
      </c>
      <c r="F405" s="154" t="s">
        <v>531</v>
      </c>
      <c r="H405" s="153" t="s">
        <v>19</v>
      </c>
      <c r="I405" s="155"/>
      <c r="L405" s="152"/>
      <c r="M405" s="156"/>
      <c r="T405" s="157"/>
      <c r="AT405" s="153" t="s">
        <v>175</v>
      </c>
      <c r="AU405" s="153" t="s">
        <v>82</v>
      </c>
      <c r="AV405" s="12" t="s">
        <v>80</v>
      </c>
      <c r="AW405" s="12" t="s">
        <v>34</v>
      </c>
      <c r="AX405" s="12" t="s">
        <v>73</v>
      </c>
      <c r="AY405" s="153" t="s">
        <v>163</v>
      </c>
    </row>
    <row r="406" spans="2:65" s="12" customFormat="1">
      <c r="B406" s="152"/>
      <c r="D406" s="150" t="s">
        <v>175</v>
      </c>
      <c r="E406" s="153" t="s">
        <v>19</v>
      </c>
      <c r="F406" s="154" t="s">
        <v>532</v>
      </c>
      <c r="H406" s="153" t="s">
        <v>19</v>
      </c>
      <c r="I406" s="155"/>
      <c r="L406" s="152"/>
      <c r="M406" s="156"/>
      <c r="T406" s="157"/>
      <c r="AT406" s="153" t="s">
        <v>175</v>
      </c>
      <c r="AU406" s="153" t="s">
        <v>82</v>
      </c>
      <c r="AV406" s="12" t="s">
        <v>80</v>
      </c>
      <c r="AW406" s="12" t="s">
        <v>34</v>
      </c>
      <c r="AX406" s="12" t="s">
        <v>73</v>
      </c>
      <c r="AY406" s="153" t="s">
        <v>163</v>
      </c>
    </row>
    <row r="407" spans="2:65" s="12" customFormat="1">
      <c r="B407" s="152"/>
      <c r="D407" s="150" t="s">
        <v>175</v>
      </c>
      <c r="E407" s="153" t="s">
        <v>19</v>
      </c>
      <c r="F407" s="154" t="s">
        <v>402</v>
      </c>
      <c r="H407" s="153" t="s">
        <v>19</v>
      </c>
      <c r="I407" s="155"/>
      <c r="L407" s="152"/>
      <c r="M407" s="156"/>
      <c r="T407" s="157"/>
      <c r="AT407" s="153" t="s">
        <v>175</v>
      </c>
      <c r="AU407" s="153" t="s">
        <v>82</v>
      </c>
      <c r="AV407" s="12" t="s">
        <v>80</v>
      </c>
      <c r="AW407" s="12" t="s">
        <v>34</v>
      </c>
      <c r="AX407" s="12" t="s">
        <v>73</v>
      </c>
      <c r="AY407" s="153" t="s">
        <v>163</v>
      </c>
    </row>
    <row r="408" spans="2:65" s="13" customFormat="1">
      <c r="B408" s="158"/>
      <c r="D408" s="150" t="s">
        <v>175</v>
      </c>
      <c r="E408" s="159" t="s">
        <v>19</v>
      </c>
      <c r="F408" s="160" t="s">
        <v>533</v>
      </c>
      <c r="H408" s="161">
        <v>14.7</v>
      </c>
      <c r="I408" s="162"/>
      <c r="L408" s="158"/>
      <c r="M408" s="163"/>
      <c r="T408" s="164"/>
      <c r="AT408" s="159" t="s">
        <v>175</v>
      </c>
      <c r="AU408" s="159" t="s">
        <v>82</v>
      </c>
      <c r="AV408" s="13" t="s">
        <v>82</v>
      </c>
      <c r="AW408" s="13" t="s">
        <v>34</v>
      </c>
      <c r="AX408" s="13" t="s">
        <v>73</v>
      </c>
      <c r="AY408" s="159" t="s">
        <v>163</v>
      </c>
    </row>
    <row r="409" spans="2:65" s="13" customFormat="1">
      <c r="B409" s="158"/>
      <c r="D409" s="150" t="s">
        <v>175</v>
      </c>
      <c r="E409" s="159" t="s">
        <v>19</v>
      </c>
      <c r="F409" s="160" t="s">
        <v>534</v>
      </c>
      <c r="H409" s="161">
        <v>3.48</v>
      </c>
      <c r="I409" s="162"/>
      <c r="L409" s="158"/>
      <c r="M409" s="163"/>
      <c r="T409" s="164"/>
      <c r="AT409" s="159" t="s">
        <v>175</v>
      </c>
      <c r="AU409" s="159" t="s">
        <v>82</v>
      </c>
      <c r="AV409" s="13" t="s">
        <v>82</v>
      </c>
      <c r="AW409" s="13" t="s">
        <v>34</v>
      </c>
      <c r="AX409" s="13" t="s">
        <v>73</v>
      </c>
      <c r="AY409" s="159" t="s">
        <v>163</v>
      </c>
    </row>
    <row r="410" spans="2:65" s="13" customFormat="1">
      <c r="B410" s="158"/>
      <c r="D410" s="150" t="s">
        <v>175</v>
      </c>
      <c r="E410" s="159" t="s">
        <v>19</v>
      </c>
      <c r="F410" s="160" t="s">
        <v>535</v>
      </c>
      <c r="H410" s="161">
        <v>1.2210000000000001</v>
      </c>
      <c r="I410" s="162"/>
      <c r="L410" s="158"/>
      <c r="M410" s="163"/>
      <c r="T410" s="164"/>
      <c r="AT410" s="159" t="s">
        <v>175</v>
      </c>
      <c r="AU410" s="159" t="s">
        <v>82</v>
      </c>
      <c r="AV410" s="13" t="s">
        <v>82</v>
      </c>
      <c r="AW410" s="13" t="s">
        <v>34</v>
      </c>
      <c r="AX410" s="13" t="s">
        <v>73</v>
      </c>
      <c r="AY410" s="159" t="s">
        <v>163</v>
      </c>
    </row>
    <row r="411" spans="2:65" s="14" customFormat="1">
      <c r="B411" s="165"/>
      <c r="D411" s="150" t="s">
        <v>175</v>
      </c>
      <c r="E411" s="166" t="s">
        <v>19</v>
      </c>
      <c r="F411" s="167" t="s">
        <v>214</v>
      </c>
      <c r="H411" s="168">
        <v>19.401</v>
      </c>
      <c r="I411" s="169"/>
      <c r="L411" s="165"/>
      <c r="M411" s="170"/>
      <c r="T411" s="171"/>
      <c r="AT411" s="166" t="s">
        <v>175</v>
      </c>
      <c r="AU411" s="166" t="s">
        <v>82</v>
      </c>
      <c r="AV411" s="14" t="s">
        <v>90</v>
      </c>
      <c r="AW411" s="14" t="s">
        <v>34</v>
      </c>
      <c r="AX411" s="14" t="s">
        <v>80</v>
      </c>
      <c r="AY411" s="166" t="s">
        <v>163</v>
      </c>
    </row>
    <row r="412" spans="2:65" s="1" customFormat="1" ht="16.5" customHeight="1">
      <c r="B412" s="33"/>
      <c r="C412" s="133" t="s">
        <v>536</v>
      </c>
      <c r="D412" s="133" t="s">
        <v>166</v>
      </c>
      <c r="E412" s="134" t="s">
        <v>537</v>
      </c>
      <c r="F412" s="135" t="s">
        <v>538</v>
      </c>
      <c r="G412" s="136" t="s">
        <v>111</v>
      </c>
      <c r="H412" s="137">
        <v>18.12</v>
      </c>
      <c r="I412" s="138"/>
      <c r="J412" s="139">
        <f>ROUND(I412*H412,2)</f>
        <v>0</v>
      </c>
      <c r="K412" s="135" t="s">
        <v>169</v>
      </c>
      <c r="L412" s="33"/>
      <c r="M412" s="140" t="s">
        <v>19</v>
      </c>
      <c r="N412" s="141" t="s">
        <v>44</v>
      </c>
      <c r="P412" s="142">
        <f>O412*H412</f>
        <v>0</v>
      </c>
      <c r="Q412" s="142">
        <v>1.6070000000000001E-2</v>
      </c>
      <c r="R412" s="142">
        <f>Q412*H412</f>
        <v>0.29118840000000001</v>
      </c>
      <c r="S412" s="142">
        <v>0</v>
      </c>
      <c r="T412" s="143">
        <f>S412*H412</f>
        <v>0</v>
      </c>
      <c r="AR412" s="144" t="s">
        <v>90</v>
      </c>
      <c r="AT412" s="144" t="s">
        <v>166</v>
      </c>
      <c r="AU412" s="144" t="s">
        <v>82</v>
      </c>
      <c r="AY412" s="18" t="s">
        <v>163</v>
      </c>
      <c r="BE412" s="145">
        <f>IF(N412="základní",J412,0)</f>
        <v>0</v>
      </c>
      <c r="BF412" s="145">
        <f>IF(N412="snížená",J412,0)</f>
        <v>0</v>
      </c>
      <c r="BG412" s="145">
        <f>IF(N412="zákl. přenesená",J412,0)</f>
        <v>0</v>
      </c>
      <c r="BH412" s="145">
        <f>IF(N412="sníž. přenesená",J412,0)</f>
        <v>0</v>
      </c>
      <c r="BI412" s="145">
        <f>IF(N412="nulová",J412,0)</f>
        <v>0</v>
      </c>
      <c r="BJ412" s="18" t="s">
        <v>80</v>
      </c>
      <c r="BK412" s="145">
        <f>ROUND(I412*H412,2)</f>
        <v>0</v>
      </c>
      <c r="BL412" s="18" t="s">
        <v>90</v>
      </c>
      <c r="BM412" s="144" t="s">
        <v>539</v>
      </c>
    </row>
    <row r="413" spans="2:65" s="1" customFormat="1">
      <c r="B413" s="33"/>
      <c r="D413" s="146" t="s">
        <v>171</v>
      </c>
      <c r="F413" s="147" t="s">
        <v>540</v>
      </c>
      <c r="I413" s="148"/>
      <c r="L413" s="33"/>
      <c r="M413" s="149"/>
      <c r="T413" s="54"/>
      <c r="AT413" s="18" t="s">
        <v>171</v>
      </c>
      <c r="AU413" s="18" t="s">
        <v>82</v>
      </c>
    </row>
    <row r="414" spans="2:65" s="12" customFormat="1">
      <c r="B414" s="152"/>
      <c r="D414" s="150" t="s">
        <v>175</v>
      </c>
      <c r="E414" s="153" t="s">
        <v>19</v>
      </c>
      <c r="F414" s="154" t="s">
        <v>541</v>
      </c>
      <c r="H414" s="153" t="s">
        <v>19</v>
      </c>
      <c r="I414" s="155"/>
      <c r="L414" s="152"/>
      <c r="M414" s="156"/>
      <c r="T414" s="157"/>
      <c r="AT414" s="153" t="s">
        <v>175</v>
      </c>
      <c r="AU414" s="153" t="s">
        <v>82</v>
      </c>
      <c r="AV414" s="12" t="s">
        <v>80</v>
      </c>
      <c r="AW414" s="12" t="s">
        <v>34</v>
      </c>
      <c r="AX414" s="12" t="s">
        <v>73</v>
      </c>
      <c r="AY414" s="153" t="s">
        <v>163</v>
      </c>
    </row>
    <row r="415" spans="2:65" s="12" customFormat="1">
      <c r="B415" s="152"/>
      <c r="D415" s="150" t="s">
        <v>175</v>
      </c>
      <c r="E415" s="153" t="s">
        <v>19</v>
      </c>
      <c r="F415" s="154" t="s">
        <v>542</v>
      </c>
      <c r="H415" s="153" t="s">
        <v>19</v>
      </c>
      <c r="I415" s="155"/>
      <c r="L415" s="152"/>
      <c r="M415" s="156"/>
      <c r="T415" s="157"/>
      <c r="AT415" s="153" t="s">
        <v>175</v>
      </c>
      <c r="AU415" s="153" t="s">
        <v>82</v>
      </c>
      <c r="AV415" s="12" t="s">
        <v>80</v>
      </c>
      <c r="AW415" s="12" t="s">
        <v>34</v>
      </c>
      <c r="AX415" s="12" t="s">
        <v>73</v>
      </c>
      <c r="AY415" s="153" t="s">
        <v>163</v>
      </c>
    </row>
    <row r="416" spans="2:65" s="12" customFormat="1">
      <c r="B416" s="152"/>
      <c r="D416" s="150" t="s">
        <v>175</v>
      </c>
      <c r="E416" s="153" t="s">
        <v>19</v>
      </c>
      <c r="F416" s="154" t="s">
        <v>543</v>
      </c>
      <c r="H416" s="153" t="s">
        <v>19</v>
      </c>
      <c r="I416" s="155"/>
      <c r="L416" s="152"/>
      <c r="M416" s="156"/>
      <c r="T416" s="157"/>
      <c r="AT416" s="153" t="s">
        <v>175</v>
      </c>
      <c r="AU416" s="153" t="s">
        <v>82</v>
      </c>
      <c r="AV416" s="12" t="s">
        <v>80</v>
      </c>
      <c r="AW416" s="12" t="s">
        <v>34</v>
      </c>
      <c r="AX416" s="12" t="s">
        <v>73</v>
      </c>
      <c r="AY416" s="153" t="s">
        <v>163</v>
      </c>
    </row>
    <row r="417" spans="2:65" s="12" customFormat="1">
      <c r="B417" s="152"/>
      <c r="D417" s="150" t="s">
        <v>175</v>
      </c>
      <c r="E417" s="153" t="s">
        <v>19</v>
      </c>
      <c r="F417" s="154" t="s">
        <v>402</v>
      </c>
      <c r="H417" s="153" t="s">
        <v>19</v>
      </c>
      <c r="I417" s="155"/>
      <c r="L417" s="152"/>
      <c r="M417" s="156"/>
      <c r="T417" s="157"/>
      <c r="AT417" s="153" t="s">
        <v>175</v>
      </c>
      <c r="AU417" s="153" t="s">
        <v>82</v>
      </c>
      <c r="AV417" s="12" t="s">
        <v>80</v>
      </c>
      <c r="AW417" s="12" t="s">
        <v>34</v>
      </c>
      <c r="AX417" s="12" t="s">
        <v>73</v>
      </c>
      <c r="AY417" s="153" t="s">
        <v>163</v>
      </c>
    </row>
    <row r="418" spans="2:65" s="13" customFormat="1">
      <c r="B418" s="158"/>
      <c r="D418" s="150" t="s">
        <v>175</v>
      </c>
      <c r="E418" s="159" t="s">
        <v>19</v>
      </c>
      <c r="F418" s="160" t="s">
        <v>544</v>
      </c>
      <c r="H418" s="161">
        <v>11</v>
      </c>
      <c r="I418" s="162"/>
      <c r="L418" s="158"/>
      <c r="M418" s="163"/>
      <c r="T418" s="164"/>
      <c r="AT418" s="159" t="s">
        <v>175</v>
      </c>
      <c r="AU418" s="159" t="s">
        <v>82</v>
      </c>
      <c r="AV418" s="13" t="s">
        <v>82</v>
      </c>
      <c r="AW418" s="13" t="s">
        <v>34</v>
      </c>
      <c r="AX418" s="13" t="s">
        <v>73</v>
      </c>
      <c r="AY418" s="159" t="s">
        <v>163</v>
      </c>
    </row>
    <row r="419" spans="2:65" s="13" customFormat="1">
      <c r="B419" s="158"/>
      <c r="D419" s="150" t="s">
        <v>175</v>
      </c>
      <c r="E419" s="159" t="s">
        <v>19</v>
      </c>
      <c r="F419" s="160" t="s">
        <v>545</v>
      </c>
      <c r="H419" s="161">
        <v>4.12</v>
      </c>
      <c r="I419" s="162"/>
      <c r="L419" s="158"/>
      <c r="M419" s="163"/>
      <c r="T419" s="164"/>
      <c r="AT419" s="159" t="s">
        <v>175</v>
      </c>
      <c r="AU419" s="159" t="s">
        <v>82</v>
      </c>
      <c r="AV419" s="13" t="s">
        <v>82</v>
      </c>
      <c r="AW419" s="13" t="s">
        <v>34</v>
      </c>
      <c r="AX419" s="13" t="s">
        <v>73</v>
      </c>
      <c r="AY419" s="159" t="s">
        <v>163</v>
      </c>
    </row>
    <row r="420" spans="2:65" s="13" customFormat="1">
      <c r="B420" s="158"/>
      <c r="D420" s="150" t="s">
        <v>175</v>
      </c>
      <c r="E420" s="159" t="s">
        <v>19</v>
      </c>
      <c r="F420" s="160" t="s">
        <v>546</v>
      </c>
      <c r="H420" s="161">
        <v>3</v>
      </c>
      <c r="I420" s="162"/>
      <c r="L420" s="158"/>
      <c r="M420" s="163"/>
      <c r="T420" s="164"/>
      <c r="AT420" s="159" t="s">
        <v>175</v>
      </c>
      <c r="AU420" s="159" t="s">
        <v>82</v>
      </c>
      <c r="AV420" s="13" t="s">
        <v>82</v>
      </c>
      <c r="AW420" s="13" t="s">
        <v>34</v>
      </c>
      <c r="AX420" s="13" t="s">
        <v>73</v>
      </c>
      <c r="AY420" s="159" t="s">
        <v>163</v>
      </c>
    </row>
    <row r="421" spans="2:65" s="14" customFormat="1">
      <c r="B421" s="165"/>
      <c r="D421" s="150" t="s">
        <v>175</v>
      </c>
      <c r="E421" s="166" t="s">
        <v>19</v>
      </c>
      <c r="F421" s="167" t="s">
        <v>214</v>
      </c>
      <c r="H421" s="168">
        <v>18.12</v>
      </c>
      <c r="I421" s="169"/>
      <c r="L421" s="165"/>
      <c r="M421" s="170"/>
      <c r="T421" s="171"/>
      <c r="AT421" s="166" t="s">
        <v>175</v>
      </c>
      <c r="AU421" s="166" t="s">
        <v>82</v>
      </c>
      <c r="AV421" s="14" t="s">
        <v>90</v>
      </c>
      <c r="AW421" s="14" t="s">
        <v>34</v>
      </c>
      <c r="AX421" s="14" t="s">
        <v>80</v>
      </c>
      <c r="AY421" s="166" t="s">
        <v>163</v>
      </c>
    </row>
    <row r="422" spans="2:65" s="1" customFormat="1" ht="16.5" customHeight="1">
      <c r="B422" s="33"/>
      <c r="C422" s="133" t="s">
        <v>547</v>
      </c>
      <c r="D422" s="133" t="s">
        <v>166</v>
      </c>
      <c r="E422" s="134" t="s">
        <v>548</v>
      </c>
      <c r="F422" s="135" t="s">
        <v>549</v>
      </c>
      <c r="G422" s="136" t="s">
        <v>111</v>
      </c>
      <c r="H422" s="137">
        <v>18.12</v>
      </c>
      <c r="I422" s="138"/>
      <c r="J422" s="139">
        <f>ROUND(I422*H422,2)</f>
        <v>0</v>
      </c>
      <c r="K422" s="135" t="s">
        <v>169</v>
      </c>
      <c r="L422" s="33"/>
      <c r="M422" s="140" t="s">
        <v>19</v>
      </c>
      <c r="N422" s="141" t="s">
        <v>44</v>
      </c>
      <c r="P422" s="142">
        <f>O422*H422</f>
        <v>0</v>
      </c>
      <c r="Q422" s="142">
        <v>0</v>
      </c>
      <c r="R422" s="142">
        <f>Q422*H422</f>
        <v>0</v>
      </c>
      <c r="S422" s="142">
        <v>0</v>
      </c>
      <c r="T422" s="143">
        <f>S422*H422</f>
        <v>0</v>
      </c>
      <c r="AR422" s="144" t="s">
        <v>90</v>
      </c>
      <c r="AT422" s="144" t="s">
        <v>166</v>
      </c>
      <c r="AU422" s="144" t="s">
        <v>82</v>
      </c>
      <c r="AY422" s="18" t="s">
        <v>163</v>
      </c>
      <c r="BE422" s="145">
        <f>IF(N422="základní",J422,0)</f>
        <v>0</v>
      </c>
      <c r="BF422" s="145">
        <f>IF(N422="snížená",J422,0)</f>
        <v>0</v>
      </c>
      <c r="BG422" s="145">
        <f>IF(N422="zákl. přenesená",J422,0)</f>
        <v>0</v>
      </c>
      <c r="BH422" s="145">
        <f>IF(N422="sníž. přenesená",J422,0)</f>
        <v>0</v>
      </c>
      <c r="BI422" s="145">
        <f>IF(N422="nulová",J422,0)</f>
        <v>0</v>
      </c>
      <c r="BJ422" s="18" t="s">
        <v>80</v>
      </c>
      <c r="BK422" s="145">
        <f>ROUND(I422*H422,2)</f>
        <v>0</v>
      </c>
      <c r="BL422" s="18" t="s">
        <v>90</v>
      </c>
      <c r="BM422" s="144" t="s">
        <v>550</v>
      </c>
    </row>
    <row r="423" spans="2:65" s="1" customFormat="1">
      <c r="B423" s="33"/>
      <c r="D423" s="146" t="s">
        <v>171</v>
      </c>
      <c r="F423" s="147" t="s">
        <v>551</v>
      </c>
      <c r="I423" s="148"/>
      <c r="L423" s="33"/>
      <c r="M423" s="149"/>
      <c r="T423" s="54"/>
      <c r="AT423" s="18" t="s">
        <v>171</v>
      </c>
      <c r="AU423" s="18" t="s">
        <v>82</v>
      </c>
    </row>
    <row r="424" spans="2:65" s="1" customFormat="1" ht="33" customHeight="1">
      <c r="B424" s="33"/>
      <c r="C424" s="133" t="s">
        <v>552</v>
      </c>
      <c r="D424" s="133" t="s">
        <v>166</v>
      </c>
      <c r="E424" s="134" t="s">
        <v>553</v>
      </c>
      <c r="F424" s="135" t="s">
        <v>554</v>
      </c>
      <c r="G424" s="136" t="s">
        <v>184</v>
      </c>
      <c r="H424" s="137">
        <v>41</v>
      </c>
      <c r="I424" s="138"/>
      <c r="J424" s="139">
        <f>ROUND(I424*H424,2)</f>
        <v>0</v>
      </c>
      <c r="K424" s="135" t="s">
        <v>169</v>
      </c>
      <c r="L424" s="33"/>
      <c r="M424" s="140" t="s">
        <v>19</v>
      </c>
      <c r="N424" s="141" t="s">
        <v>44</v>
      </c>
      <c r="P424" s="142">
        <f>O424*H424</f>
        <v>0</v>
      </c>
      <c r="Q424" s="142">
        <v>0.36198999999999998</v>
      </c>
      <c r="R424" s="142">
        <f>Q424*H424</f>
        <v>14.841589999999998</v>
      </c>
      <c r="S424" s="142">
        <v>0</v>
      </c>
      <c r="T424" s="143">
        <f>S424*H424</f>
        <v>0</v>
      </c>
      <c r="AR424" s="144" t="s">
        <v>90</v>
      </c>
      <c r="AT424" s="144" t="s">
        <v>166</v>
      </c>
      <c r="AU424" s="144" t="s">
        <v>82</v>
      </c>
      <c r="AY424" s="18" t="s">
        <v>163</v>
      </c>
      <c r="BE424" s="145">
        <f>IF(N424="základní",J424,0)</f>
        <v>0</v>
      </c>
      <c r="BF424" s="145">
        <f>IF(N424="snížená",J424,0)</f>
        <v>0</v>
      </c>
      <c r="BG424" s="145">
        <f>IF(N424="zákl. přenesená",J424,0)</f>
        <v>0</v>
      </c>
      <c r="BH424" s="145">
        <f>IF(N424="sníž. přenesená",J424,0)</f>
        <v>0</v>
      </c>
      <c r="BI424" s="145">
        <f>IF(N424="nulová",J424,0)</f>
        <v>0</v>
      </c>
      <c r="BJ424" s="18" t="s">
        <v>80</v>
      </c>
      <c r="BK424" s="145">
        <f>ROUND(I424*H424,2)</f>
        <v>0</v>
      </c>
      <c r="BL424" s="18" t="s">
        <v>90</v>
      </c>
      <c r="BM424" s="144" t="s">
        <v>555</v>
      </c>
    </row>
    <row r="425" spans="2:65" s="1" customFormat="1">
      <c r="B425" s="33"/>
      <c r="D425" s="146" t="s">
        <v>171</v>
      </c>
      <c r="F425" s="147" t="s">
        <v>556</v>
      </c>
      <c r="I425" s="148"/>
      <c r="L425" s="33"/>
      <c r="M425" s="149"/>
      <c r="T425" s="54"/>
      <c r="AT425" s="18" t="s">
        <v>171</v>
      </c>
      <c r="AU425" s="18" t="s">
        <v>82</v>
      </c>
    </row>
    <row r="426" spans="2:65" s="1" customFormat="1">
      <c r="B426" s="33"/>
      <c r="D426" s="150" t="s">
        <v>173</v>
      </c>
      <c r="F426" s="151" t="s">
        <v>557</v>
      </c>
      <c r="I426" s="148"/>
      <c r="L426" s="33"/>
      <c r="M426" s="149"/>
      <c r="T426" s="54"/>
      <c r="AT426" s="18" t="s">
        <v>173</v>
      </c>
      <c r="AU426" s="18" t="s">
        <v>82</v>
      </c>
    </row>
    <row r="427" spans="2:65" s="12" customFormat="1">
      <c r="B427" s="152"/>
      <c r="D427" s="150" t="s">
        <v>175</v>
      </c>
      <c r="E427" s="153" t="s">
        <v>19</v>
      </c>
      <c r="F427" s="154" t="s">
        <v>558</v>
      </c>
      <c r="H427" s="153" t="s">
        <v>19</v>
      </c>
      <c r="I427" s="155"/>
      <c r="L427" s="152"/>
      <c r="M427" s="156"/>
      <c r="T427" s="157"/>
      <c r="AT427" s="153" t="s">
        <v>175</v>
      </c>
      <c r="AU427" s="153" t="s">
        <v>82</v>
      </c>
      <c r="AV427" s="12" t="s">
        <v>80</v>
      </c>
      <c r="AW427" s="12" t="s">
        <v>34</v>
      </c>
      <c r="AX427" s="12" t="s">
        <v>73</v>
      </c>
      <c r="AY427" s="153" t="s">
        <v>163</v>
      </c>
    </row>
    <row r="428" spans="2:65" s="12" customFormat="1">
      <c r="B428" s="152"/>
      <c r="D428" s="150" t="s">
        <v>175</v>
      </c>
      <c r="E428" s="153" t="s">
        <v>19</v>
      </c>
      <c r="F428" s="154" t="s">
        <v>402</v>
      </c>
      <c r="H428" s="153" t="s">
        <v>19</v>
      </c>
      <c r="I428" s="155"/>
      <c r="L428" s="152"/>
      <c r="M428" s="156"/>
      <c r="T428" s="157"/>
      <c r="AT428" s="153" t="s">
        <v>175</v>
      </c>
      <c r="AU428" s="153" t="s">
        <v>82</v>
      </c>
      <c r="AV428" s="12" t="s">
        <v>80</v>
      </c>
      <c r="AW428" s="12" t="s">
        <v>34</v>
      </c>
      <c r="AX428" s="12" t="s">
        <v>73</v>
      </c>
      <c r="AY428" s="153" t="s">
        <v>163</v>
      </c>
    </row>
    <row r="429" spans="2:65" s="13" customFormat="1">
      <c r="B429" s="158"/>
      <c r="D429" s="150" t="s">
        <v>175</v>
      </c>
      <c r="E429" s="159" t="s">
        <v>19</v>
      </c>
      <c r="F429" s="160" t="s">
        <v>559</v>
      </c>
      <c r="H429" s="161">
        <v>37</v>
      </c>
      <c r="I429" s="162"/>
      <c r="L429" s="158"/>
      <c r="M429" s="163"/>
      <c r="T429" s="164"/>
      <c r="AT429" s="159" t="s">
        <v>175</v>
      </c>
      <c r="AU429" s="159" t="s">
        <v>82</v>
      </c>
      <c r="AV429" s="13" t="s">
        <v>82</v>
      </c>
      <c r="AW429" s="13" t="s">
        <v>34</v>
      </c>
      <c r="AX429" s="13" t="s">
        <v>73</v>
      </c>
      <c r="AY429" s="159" t="s">
        <v>163</v>
      </c>
    </row>
    <row r="430" spans="2:65" s="13" customFormat="1">
      <c r="B430" s="158"/>
      <c r="D430" s="150" t="s">
        <v>175</v>
      </c>
      <c r="E430" s="159" t="s">
        <v>19</v>
      </c>
      <c r="F430" s="160" t="s">
        <v>560</v>
      </c>
      <c r="H430" s="161">
        <v>4</v>
      </c>
      <c r="I430" s="162"/>
      <c r="L430" s="158"/>
      <c r="M430" s="163"/>
      <c r="T430" s="164"/>
      <c r="AT430" s="159" t="s">
        <v>175</v>
      </c>
      <c r="AU430" s="159" t="s">
        <v>82</v>
      </c>
      <c r="AV430" s="13" t="s">
        <v>82</v>
      </c>
      <c r="AW430" s="13" t="s">
        <v>34</v>
      </c>
      <c r="AX430" s="13" t="s">
        <v>73</v>
      </c>
      <c r="AY430" s="159" t="s">
        <v>163</v>
      </c>
    </row>
    <row r="431" spans="2:65" s="14" customFormat="1">
      <c r="B431" s="165"/>
      <c r="D431" s="150" t="s">
        <v>175</v>
      </c>
      <c r="E431" s="166" t="s">
        <v>19</v>
      </c>
      <c r="F431" s="167" t="s">
        <v>214</v>
      </c>
      <c r="H431" s="168">
        <v>41</v>
      </c>
      <c r="I431" s="169"/>
      <c r="L431" s="165"/>
      <c r="M431" s="170"/>
      <c r="T431" s="171"/>
      <c r="AT431" s="166" t="s">
        <v>175</v>
      </c>
      <c r="AU431" s="166" t="s">
        <v>82</v>
      </c>
      <c r="AV431" s="14" t="s">
        <v>90</v>
      </c>
      <c r="AW431" s="14" t="s">
        <v>34</v>
      </c>
      <c r="AX431" s="14" t="s">
        <v>80</v>
      </c>
      <c r="AY431" s="166" t="s">
        <v>163</v>
      </c>
    </row>
    <row r="432" spans="2:65" s="1" customFormat="1" ht="37.9" customHeight="1">
      <c r="B432" s="33"/>
      <c r="C432" s="179" t="s">
        <v>561</v>
      </c>
      <c r="D432" s="179" t="s">
        <v>342</v>
      </c>
      <c r="E432" s="180" t="s">
        <v>562</v>
      </c>
      <c r="F432" s="181" t="s">
        <v>563</v>
      </c>
      <c r="G432" s="182" t="s">
        <v>184</v>
      </c>
      <c r="H432" s="183">
        <v>37</v>
      </c>
      <c r="I432" s="184"/>
      <c r="J432" s="185">
        <f>ROUND(I432*H432,2)</f>
        <v>0</v>
      </c>
      <c r="K432" s="181" t="s">
        <v>19</v>
      </c>
      <c r="L432" s="186"/>
      <c r="M432" s="187" t="s">
        <v>19</v>
      </c>
      <c r="N432" s="188" t="s">
        <v>44</v>
      </c>
      <c r="P432" s="142">
        <f>O432*H432</f>
        <v>0</v>
      </c>
      <c r="Q432" s="142">
        <v>0</v>
      </c>
      <c r="R432" s="142">
        <f>Q432*H432</f>
        <v>0</v>
      </c>
      <c r="S432" s="142">
        <v>0</v>
      </c>
      <c r="T432" s="143">
        <f>S432*H432</f>
        <v>0</v>
      </c>
      <c r="AR432" s="144" t="s">
        <v>215</v>
      </c>
      <c r="AT432" s="144" t="s">
        <v>342</v>
      </c>
      <c r="AU432" s="144" t="s">
        <v>82</v>
      </c>
      <c r="AY432" s="18" t="s">
        <v>163</v>
      </c>
      <c r="BE432" s="145">
        <f>IF(N432="základní",J432,0)</f>
        <v>0</v>
      </c>
      <c r="BF432" s="145">
        <f>IF(N432="snížená",J432,0)</f>
        <v>0</v>
      </c>
      <c r="BG432" s="145">
        <f>IF(N432="zákl. přenesená",J432,0)</f>
        <v>0</v>
      </c>
      <c r="BH432" s="145">
        <f>IF(N432="sníž. přenesená",J432,0)</f>
        <v>0</v>
      </c>
      <c r="BI432" s="145">
        <f>IF(N432="nulová",J432,0)</f>
        <v>0</v>
      </c>
      <c r="BJ432" s="18" t="s">
        <v>80</v>
      </c>
      <c r="BK432" s="145">
        <f>ROUND(I432*H432,2)</f>
        <v>0</v>
      </c>
      <c r="BL432" s="18" t="s">
        <v>90</v>
      </c>
      <c r="BM432" s="144" t="s">
        <v>564</v>
      </c>
    </row>
    <row r="433" spans="2:65" s="1" customFormat="1" ht="37.9" customHeight="1">
      <c r="B433" s="33"/>
      <c r="C433" s="179" t="s">
        <v>565</v>
      </c>
      <c r="D433" s="179" t="s">
        <v>342</v>
      </c>
      <c r="E433" s="180" t="s">
        <v>566</v>
      </c>
      <c r="F433" s="181" t="s">
        <v>567</v>
      </c>
      <c r="G433" s="182" t="s">
        <v>184</v>
      </c>
      <c r="H433" s="183">
        <v>4</v>
      </c>
      <c r="I433" s="184"/>
      <c r="J433" s="185">
        <f>ROUND(I433*H433,2)</f>
        <v>0</v>
      </c>
      <c r="K433" s="181" t="s">
        <v>19</v>
      </c>
      <c r="L433" s="186"/>
      <c r="M433" s="187" t="s">
        <v>19</v>
      </c>
      <c r="N433" s="188" t="s">
        <v>44</v>
      </c>
      <c r="P433" s="142">
        <f>O433*H433</f>
        <v>0</v>
      </c>
      <c r="Q433" s="142">
        <v>0</v>
      </c>
      <c r="R433" s="142">
        <f>Q433*H433</f>
        <v>0</v>
      </c>
      <c r="S433" s="142">
        <v>0</v>
      </c>
      <c r="T433" s="143">
        <f>S433*H433</f>
        <v>0</v>
      </c>
      <c r="AR433" s="144" t="s">
        <v>215</v>
      </c>
      <c r="AT433" s="144" t="s">
        <v>342</v>
      </c>
      <c r="AU433" s="144" t="s">
        <v>82</v>
      </c>
      <c r="AY433" s="18" t="s">
        <v>163</v>
      </c>
      <c r="BE433" s="145">
        <f>IF(N433="základní",J433,0)</f>
        <v>0</v>
      </c>
      <c r="BF433" s="145">
        <f>IF(N433="snížená",J433,0)</f>
        <v>0</v>
      </c>
      <c r="BG433" s="145">
        <f>IF(N433="zákl. přenesená",J433,0)</f>
        <v>0</v>
      </c>
      <c r="BH433" s="145">
        <f>IF(N433="sníž. přenesená",J433,0)</f>
        <v>0</v>
      </c>
      <c r="BI433" s="145">
        <f>IF(N433="nulová",J433,0)</f>
        <v>0</v>
      </c>
      <c r="BJ433" s="18" t="s">
        <v>80</v>
      </c>
      <c r="BK433" s="145">
        <f>ROUND(I433*H433,2)</f>
        <v>0</v>
      </c>
      <c r="BL433" s="18" t="s">
        <v>90</v>
      </c>
      <c r="BM433" s="144" t="s">
        <v>568</v>
      </c>
    </row>
    <row r="434" spans="2:65" s="1" customFormat="1" ht="16.5" customHeight="1">
      <c r="B434" s="33"/>
      <c r="C434" s="133" t="s">
        <v>569</v>
      </c>
      <c r="D434" s="133" t="s">
        <v>166</v>
      </c>
      <c r="E434" s="134" t="s">
        <v>570</v>
      </c>
      <c r="F434" s="135" t="s">
        <v>571</v>
      </c>
      <c r="G434" s="136" t="s">
        <v>394</v>
      </c>
      <c r="H434" s="137">
        <v>1</v>
      </c>
      <c r="I434" s="138"/>
      <c r="J434" s="139">
        <f>ROUND(I434*H434,2)</f>
        <v>0</v>
      </c>
      <c r="K434" s="135" t="s">
        <v>19</v>
      </c>
      <c r="L434" s="33"/>
      <c r="M434" s="140" t="s">
        <v>19</v>
      </c>
      <c r="N434" s="141" t="s">
        <v>44</v>
      </c>
      <c r="P434" s="142">
        <f>O434*H434</f>
        <v>0</v>
      </c>
      <c r="Q434" s="142">
        <v>0</v>
      </c>
      <c r="R434" s="142">
        <f>Q434*H434</f>
        <v>0</v>
      </c>
      <c r="S434" s="142">
        <v>0</v>
      </c>
      <c r="T434" s="143">
        <f>S434*H434</f>
        <v>0</v>
      </c>
      <c r="AR434" s="144" t="s">
        <v>90</v>
      </c>
      <c r="AT434" s="144" t="s">
        <v>166</v>
      </c>
      <c r="AU434" s="144" t="s">
        <v>82</v>
      </c>
      <c r="AY434" s="18" t="s">
        <v>163</v>
      </c>
      <c r="BE434" s="145">
        <f>IF(N434="základní",J434,0)</f>
        <v>0</v>
      </c>
      <c r="BF434" s="145">
        <f>IF(N434="snížená",J434,0)</f>
        <v>0</v>
      </c>
      <c r="BG434" s="145">
        <f>IF(N434="zákl. přenesená",J434,0)</f>
        <v>0</v>
      </c>
      <c r="BH434" s="145">
        <f>IF(N434="sníž. přenesená",J434,0)</f>
        <v>0</v>
      </c>
      <c r="BI434" s="145">
        <f>IF(N434="nulová",J434,0)</f>
        <v>0</v>
      </c>
      <c r="BJ434" s="18" t="s">
        <v>80</v>
      </c>
      <c r="BK434" s="145">
        <f>ROUND(I434*H434,2)</f>
        <v>0</v>
      </c>
      <c r="BL434" s="18" t="s">
        <v>90</v>
      </c>
      <c r="BM434" s="144" t="s">
        <v>572</v>
      </c>
    </row>
    <row r="435" spans="2:65" s="12" customFormat="1">
      <c r="B435" s="152"/>
      <c r="D435" s="150" t="s">
        <v>175</v>
      </c>
      <c r="E435" s="153" t="s">
        <v>19</v>
      </c>
      <c r="F435" s="154" t="s">
        <v>573</v>
      </c>
      <c r="H435" s="153" t="s">
        <v>19</v>
      </c>
      <c r="I435" s="155"/>
      <c r="L435" s="152"/>
      <c r="M435" s="156"/>
      <c r="T435" s="157"/>
      <c r="AT435" s="153" t="s">
        <v>175</v>
      </c>
      <c r="AU435" s="153" t="s">
        <v>82</v>
      </c>
      <c r="AV435" s="12" t="s">
        <v>80</v>
      </c>
      <c r="AW435" s="12" t="s">
        <v>34</v>
      </c>
      <c r="AX435" s="12" t="s">
        <v>73</v>
      </c>
      <c r="AY435" s="153" t="s">
        <v>163</v>
      </c>
    </row>
    <row r="436" spans="2:65" s="12" customFormat="1">
      <c r="B436" s="152"/>
      <c r="D436" s="150" t="s">
        <v>175</v>
      </c>
      <c r="E436" s="153" t="s">
        <v>19</v>
      </c>
      <c r="F436" s="154" t="s">
        <v>574</v>
      </c>
      <c r="H436" s="153" t="s">
        <v>19</v>
      </c>
      <c r="I436" s="155"/>
      <c r="L436" s="152"/>
      <c r="M436" s="156"/>
      <c r="T436" s="157"/>
      <c r="AT436" s="153" t="s">
        <v>175</v>
      </c>
      <c r="AU436" s="153" t="s">
        <v>82</v>
      </c>
      <c r="AV436" s="12" t="s">
        <v>80</v>
      </c>
      <c r="AW436" s="12" t="s">
        <v>34</v>
      </c>
      <c r="AX436" s="12" t="s">
        <v>73</v>
      </c>
      <c r="AY436" s="153" t="s">
        <v>163</v>
      </c>
    </row>
    <row r="437" spans="2:65" s="13" customFormat="1">
      <c r="B437" s="158"/>
      <c r="D437" s="150" t="s">
        <v>175</v>
      </c>
      <c r="E437" s="159" t="s">
        <v>19</v>
      </c>
      <c r="F437" s="160" t="s">
        <v>80</v>
      </c>
      <c r="H437" s="161">
        <v>1</v>
      </c>
      <c r="I437" s="162"/>
      <c r="L437" s="158"/>
      <c r="M437" s="163"/>
      <c r="T437" s="164"/>
      <c r="AT437" s="159" t="s">
        <v>175</v>
      </c>
      <c r="AU437" s="159" t="s">
        <v>82</v>
      </c>
      <c r="AV437" s="13" t="s">
        <v>82</v>
      </c>
      <c r="AW437" s="13" t="s">
        <v>34</v>
      </c>
      <c r="AX437" s="13" t="s">
        <v>80</v>
      </c>
      <c r="AY437" s="159" t="s">
        <v>163</v>
      </c>
    </row>
    <row r="438" spans="2:65" s="11" customFormat="1" ht="22.9" customHeight="1">
      <c r="B438" s="121"/>
      <c r="D438" s="122" t="s">
        <v>72</v>
      </c>
      <c r="E438" s="131" t="s">
        <v>575</v>
      </c>
      <c r="F438" s="131" t="s">
        <v>576</v>
      </c>
      <c r="I438" s="124"/>
      <c r="J438" s="132">
        <f>BK438</f>
        <v>0</v>
      </c>
      <c r="L438" s="121"/>
      <c r="M438" s="126"/>
      <c r="P438" s="127">
        <f>SUM(P439:P468)</f>
        <v>0</v>
      </c>
      <c r="R438" s="127">
        <f>SUM(R439:R468)</f>
        <v>4.1745079900000004</v>
      </c>
      <c r="T438" s="128">
        <f>SUM(T439:T468)</f>
        <v>0</v>
      </c>
      <c r="AR438" s="122" t="s">
        <v>80</v>
      </c>
      <c r="AT438" s="129" t="s">
        <v>72</v>
      </c>
      <c r="AU438" s="129" t="s">
        <v>80</v>
      </c>
      <c r="AY438" s="122" t="s">
        <v>163</v>
      </c>
      <c r="BK438" s="130">
        <f>SUM(BK439:BK468)</f>
        <v>0</v>
      </c>
    </row>
    <row r="439" spans="2:65" s="1" customFormat="1" ht="33" customHeight="1">
      <c r="B439" s="33"/>
      <c r="C439" s="133" t="s">
        <v>577</v>
      </c>
      <c r="D439" s="133" t="s">
        <v>166</v>
      </c>
      <c r="E439" s="134" t="s">
        <v>526</v>
      </c>
      <c r="F439" s="135" t="s">
        <v>527</v>
      </c>
      <c r="G439" s="136" t="s">
        <v>107</v>
      </c>
      <c r="H439" s="137">
        <v>0.16</v>
      </c>
      <c r="I439" s="138"/>
      <c r="J439" s="139">
        <f>ROUND(I439*H439,2)</f>
        <v>0</v>
      </c>
      <c r="K439" s="135" t="s">
        <v>169</v>
      </c>
      <c r="L439" s="33"/>
      <c r="M439" s="140" t="s">
        <v>19</v>
      </c>
      <c r="N439" s="141" t="s">
        <v>44</v>
      </c>
      <c r="P439" s="142">
        <f>O439*H439</f>
        <v>0</v>
      </c>
      <c r="Q439" s="142">
        <v>2.3010199999999998</v>
      </c>
      <c r="R439" s="142">
        <f>Q439*H439</f>
        <v>0.36816319999999997</v>
      </c>
      <c r="S439" s="142">
        <v>0</v>
      </c>
      <c r="T439" s="143">
        <f>S439*H439</f>
        <v>0</v>
      </c>
      <c r="AR439" s="144" t="s">
        <v>90</v>
      </c>
      <c r="AT439" s="144" t="s">
        <v>166</v>
      </c>
      <c r="AU439" s="144" t="s">
        <v>82</v>
      </c>
      <c r="AY439" s="18" t="s">
        <v>163</v>
      </c>
      <c r="BE439" s="145">
        <f>IF(N439="základní",J439,0)</f>
        <v>0</v>
      </c>
      <c r="BF439" s="145">
        <f>IF(N439="snížená",J439,0)</f>
        <v>0</v>
      </c>
      <c r="BG439" s="145">
        <f>IF(N439="zákl. přenesená",J439,0)</f>
        <v>0</v>
      </c>
      <c r="BH439" s="145">
        <f>IF(N439="sníž. přenesená",J439,0)</f>
        <v>0</v>
      </c>
      <c r="BI439" s="145">
        <f>IF(N439="nulová",J439,0)</f>
        <v>0</v>
      </c>
      <c r="BJ439" s="18" t="s">
        <v>80</v>
      </c>
      <c r="BK439" s="145">
        <f>ROUND(I439*H439,2)</f>
        <v>0</v>
      </c>
      <c r="BL439" s="18" t="s">
        <v>90</v>
      </c>
      <c r="BM439" s="144" t="s">
        <v>578</v>
      </c>
    </row>
    <row r="440" spans="2:65" s="1" customFormat="1">
      <c r="B440" s="33"/>
      <c r="D440" s="146" t="s">
        <v>171</v>
      </c>
      <c r="F440" s="147" t="s">
        <v>529</v>
      </c>
      <c r="I440" s="148"/>
      <c r="L440" s="33"/>
      <c r="M440" s="149"/>
      <c r="T440" s="54"/>
      <c r="AT440" s="18" t="s">
        <v>171</v>
      </c>
      <c r="AU440" s="18" t="s">
        <v>82</v>
      </c>
    </row>
    <row r="441" spans="2:65" s="12" customFormat="1">
      <c r="B441" s="152"/>
      <c r="D441" s="150" t="s">
        <v>175</v>
      </c>
      <c r="E441" s="153" t="s">
        <v>19</v>
      </c>
      <c r="F441" s="154" t="s">
        <v>579</v>
      </c>
      <c r="H441" s="153" t="s">
        <v>19</v>
      </c>
      <c r="I441" s="155"/>
      <c r="L441" s="152"/>
      <c r="M441" s="156"/>
      <c r="T441" s="157"/>
      <c r="AT441" s="153" t="s">
        <v>175</v>
      </c>
      <c r="AU441" s="153" t="s">
        <v>82</v>
      </c>
      <c r="AV441" s="12" t="s">
        <v>80</v>
      </c>
      <c r="AW441" s="12" t="s">
        <v>34</v>
      </c>
      <c r="AX441" s="12" t="s">
        <v>73</v>
      </c>
      <c r="AY441" s="153" t="s">
        <v>163</v>
      </c>
    </row>
    <row r="442" spans="2:65" s="13" customFormat="1">
      <c r="B442" s="158"/>
      <c r="D442" s="150" t="s">
        <v>175</v>
      </c>
      <c r="E442" s="159" t="s">
        <v>19</v>
      </c>
      <c r="F442" s="160" t="s">
        <v>580</v>
      </c>
      <c r="H442" s="161">
        <v>0.16</v>
      </c>
      <c r="I442" s="162"/>
      <c r="L442" s="158"/>
      <c r="M442" s="163"/>
      <c r="T442" s="164"/>
      <c r="AT442" s="159" t="s">
        <v>175</v>
      </c>
      <c r="AU442" s="159" t="s">
        <v>82</v>
      </c>
      <c r="AV442" s="13" t="s">
        <v>82</v>
      </c>
      <c r="AW442" s="13" t="s">
        <v>34</v>
      </c>
      <c r="AX442" s="13" t="s">
        <v>80</v>
      </c>
      <c r="AY442" s="159" t="s">
        <v>163</v>
      </c>
    </row>
    <row r="443" spans="2:65" s="1" customFormat="1" ht="16.5" customHeight="1">
      <c r="B443" s="33"/>
      <c r="C443" s="133" t="s">
        <v>581</v>
      </c>
      <c r="D443" s="133" t="s">
        <v>166</v>
      </c>
      <c r="E443" s="134" t="s">
        <v>537</v>
      </c>
      <c r="F443" s="135" t="s">
        <v>538</v>
      </c>
      <c r="G443" s="136" t="s">
        <v>111</v>
      </c>
      <c r="H443" s="137">
        <v>0.54600000000000004</v>
      </c>
      <c r="I443" s="138"/>
      <c r="J443" s="139">
        <f>ROUND(I443*H443,2)</f>
        <v>0</v>
      </c>
      <c r="K443" s="135" t="s">
        <v>169</v>
      </c>
      <c r="L443" s="33"/>
      <c r="M443" s="140" t="s">
        <v>19</v>
      </c>
      <c r="N443" s="141" t="s">
        <v>44</v>
      </c>
      <c r="P443" s="142">
        <f>O443*H443</f>
        <v>0</v>
      </c>
      <c r="Q443" s="142">
        <v>1.6070000000000001E-2</v>
      </c>
      <c r="R443" s="142">
        <f>Q443*H443</f>
        <v>8.774220000000001E-3</v>
      </c>
      <c r="S443" s="142">
        <v>0</v>
      </c>
      <c r="T443" s="143">
        <f>S443*H443</f>
        <v>0</v>
      </c>
      <c r="AR443" s="144" t="s">
        <v>90</v>
      </c>
      <c r="AT443" s="144" t="s">
        <v>166</v>
      </c>
      <c r="AU443" s="144" t="s">
        <v>82</v>
      </c>
      <c r="AY443" s="18" t="s">
        <v>163</v>
      </c>
      <c r="BE443" s="145">
        <f>IF(N443="základní",J443,0)</f>
        <v>0</v>
      </c>
      <c r="BF443" s="145">
        <f>IF(N443="snížená",J443,0)</f>
        <v>0</v>
      </c>
      <c r="BG443" s="145">
        <f>IF(N443="zákl. přenesená",J443,0)</f>
        <v>0</v>
      </c>
      <c r="BH443" s="145">
        <f>IF(N443="sníž. přenesená",J443,0)</f>
        <v>0</v>
      </c>
      <c r="BI443" s="145">
        <f>IF(N443="nulová",J443,0)</f>
        <v>0</v>
      </c>
      <c r="BJ443" s="18" t="s">
        <v>80</v>
      </c>
      <c r="BK443" s="145">
        <f>ROUND(I443*H443,2)</f>
        <v>0</v>
      </c>
      <c r="BL443" s="18" t="s">
        <v>90</v>
      </c>
      <c r="BM443" s="144" t="s">
        <v>582</v>
      </c>
    </row>
    <row r="444" spans="2:65" s="1" customFormat="1">
      <c r="B444" s="33"/>
      <c r="D444" s="146" t="s">
        <v>171</v>
      </c>
      <c r="F444" s="147" t="s">
        <v>540</v>
      </c>
      <c r="I444" s="148"/>
      <c r="L444" s="33"/>
      <c r="M444" s="149"/>
      <c r="T444" s="54"/>
      <c r="AT444" s="18" t="s">
        <v>171</v>
      </c>
      <c r="AU444" s="18" t="s">
        <v>82</v>
      </c>
    </row>
    <row r="445" spans="2:65" s="12" customFormat="1">
      <c r="B445" s="152"/>
      <c r="D445" s="150" t="s">
        <v>175</v>
      </c>
      <c r="E445" s="153" t="s">
        <v>19</v>
      </c>
      <c r="F445" s="154" t="s">
        <v>541</v>
      </c>
      <c r="H445" s="153" t="s">
        <v>19</v>
      </c>
      <c r="I445" s="155"/>
      <c r="L445" s="152"/>
      <c r="M445" s="156"/>
      <c r="T445" s="157"/>
      <c r="AT445" s="153" t="s">
        <v>175</v>
      </c>
      <c r="AU445" s="153" t="s">
        <v>82</v>
      </c>
      <c r="AV445" s="12" t="s">
        <v>80</v>
      </c>
      <c r="AW445" s="12" t="s">
        <v>34</v>
      </c>
      <c r="AX445" s="12" t="s">
        <v>73</v>
      </c>
      <c r="AY445" s="153" t="s">
        <v>163</v>
      </c>
    </row>
    <row r="446" spans="2:65" s="12" customFormat="1">
      <c r="B446" s="152"/>
      <c r="D446" s="150" t="s">
        <v>175</v>
      </c>
      <c r="E446" s="153" t="s">
        <v>19</v>
      </c>
      <c r="F446" s="154" t="s">
        <v>542</v>
      </c>
      <c r="H446" s="153" t="s">
        <v>19</v>
      </c>
      <c r="I446" s="155"/>
      <c r="L446" s="152"/>
      <c r="M446" s="156"/>
      <c r="T446" s="157"/>
      <c r="AT446" s="153" t="s">
        <v>175</v>
      </c>
      <c r="AU446" s="153" t="s">
        <v>82</v>
      </c>
      <c r="AV446" s="12" t="s">
        <v>80</v>
      </c>
      <c r="AW446" s="12" t="s">
        <v>34</v>
      </c>
      <c r="AX446" s="12" t="s">
        <v>73</v>
      </c>
      <c r="AY446" s="153" t="s">
        <v>163</v>
      </c>
    </row>
    <row r="447" spans="2:65" s="12" customFormat="1">
      <c r="B447" s="152"/>
      <c r="D447" s="150" t="s">
        <v>175</v>
      </c>
      <c r="E447" s="153" t="s">
        <v>19</v>
      </c>
      <c r="F447" s="154" t="s">
        <v>579</v>
      </c>
      <c r="H447" s="153" t="s">
        <v>19</v>
      </c>
      <c r="I447" s="155"/>
      <c r="L447" s="152"/>
      <c r="M447" s="156"/>
      <c r="T447" s="157"/>
      <c r="AT447" s="153" t="s">
        <v>175</v>
      </c>
      <c r="AU447" s="153" t="s">
        <v>82</v>
      </c>
      <c r="AV447" s="12" t="s">
        <v>80</v>
      </c>
      <c r="AW447" s="12" t="s">
        <v>34</v>
      </c>
      <c r="AX447" s="12" t="s">
        <v>73</v>
      </c>
      <c r="AY447" s="153" t="s">
        <v>163</v>
      </c>
    </row>
    <row r="448" spans="2:65" s="13" customFormat="1">
      <c r="B448" s="158"/>
      <c r="D448" s="150" t="s">
        <v>175</v>
      </c>
      <c r="E448" s="159" t="s">
        <v>19</v>
      </c>
      <c r="F448" s="160" t="s">
        <v>583</v>
      </c>
      <c r="H448" s="161">
        <v>0.54600000000000004</v>
      </c>
      <c r="I448" s="162"/>
      <c r="L448" s="158"/>
      <c r="M448" s="163"/>
      <c r="T448" s="164"/>
      <c r="AT448" s="159" t="s">
        <v>175</v>
      </c>
      <c r="AU448" s="159" t="s">
        <v>82</v>
      </c>
      <c r="AV448" s="13" t="s">
        <v>82</v>
      </c>
      <c r="AW448" s="13" t="s">
        <v>34</v>
      </c>
      <c r="AX448" s="13" t="s">
        <v>80</v>
      </c>
      <c r="AY448" s="159" t="s">
        <v>163</v>
      </c>
    </row>
    <row r="449" spans="2:65" s="1" customFormat="1" ht="16.5" customHeight="1">
      <c r="B449" s="33"/>
      <c r="C449" s="133" t="s">
        <v>584</v>
      </c>
      <c r="D449" s="133" t="s">
        <v>166</v>
      </c>
      <c r="E449" s="134" t="s">
        <v>548</v>
      </c>
      <c r="F449" s="135" t="s">
        <v>549</v>
      </c>
      <c r="G449" s="136" t="s">
        <v>111</v>
      </c>
      <c r="H449" s="137">
        <v>0.54600000000000004</v>
      </c>
      <c r="I449" s="138"/>
      <c r="J449" s="139">
        <f>ROUND(I449*H449,2)</f>
        <v>0</v>
      </c>
      <c r="K449" s="135" t="s">
        <v>169</v>
      </c>
      <c r="L449" s="33"/>
      <c r="M449" s="140" t="s">
        <v>19</v>
      </c>
      <c r="N449" s="141" t="s">
        <v>44</v>
      </c>
      <c r="P449" s="142">
        <f>O449*H449</f>
        <v>0</v>
      </c>
      <c r="Q449" s="142">
        <v>0</v>
      </c>
      <c r="R449" s="142">
        <f>Q449*H449</f>
        <v>0</v>
      </c>
      <c r="S449" s="142">
        <v>0</v>
      </c>
      <c r="T449" s="143">
        <f>S449*H449</f>
        <v>0</v>
      </c>
      <c r="AR449" s="144" t="s">
        <v>90</v>
      </c>
      <c r="AT449" s="144" t="s">
        <v>166</v>
      </c>
      <c r="AU449" s="144" t="s">
        <v>82</v>
      </c>
      <c r="AY449" s="18" t="s">
        <v>163</v>
      </c>
      <c r="BE449" s="145">
        <f>IF(N449="základní",J449,0)</f>
        <v>0</v>
      </c>
      <c r="BF449" s="145">
        <f>IF(N449="snížená",J449,0)</f>
        <v>0</v>
      </c>
      <c r="BG449" s="145">
        <f>IF(N449="zákl. přenesená",J449,0)</f>
        <v>0</v>
      </c>
      <c r="BH449" s="145">
        <f>IF(N449="sníž. přenesená",J449,0)</f>
        <v>0</v>
      </c>
      <c r="BI449" s="145">
        <f>IF(N449="nulová",J449,0)</f>
        <v>0</v>
      </c>
      <c r="BJ449" s="18" t="s">
        <v>80</v>
      </c>
      <c r="BK449" s="145">
        <f>ROUND(I449*H449,2)</f>
        <v>0</v>
      </c>
      <c r="BL449" s="18" t="s">
        <v>90</v>
      </c>
      <c r="BM449" s="144" t="s">
        <v>585</v>
      </c>
    </row>
    <row r="450" spans="2:65" s="1" customFormat="1">
      <c r="B450" s="33"/>
      <c r="D450" s="146" t="s">
        <v>171</v>
      </c>
      <c r="F450" s="147" t="s">
        <v>551</v>
      </c>
      <c r="I450" s="148"/>
      <c r="L450" s="33"/>
      <c r="M450" s="149"/>
      <c r="T450" s="54"/>
      <c r="AT450" s="18" t="s">
        <v>171</v>
      </c>
      <c r="AU450" s="18" t="s">
        <v>82</v>
      </c>
    </row>
    <row r="451" spans="2:65" s="1" customFormat="1" ht="24.2" customHeight="1">
      <c r="B451" s="33"/>
      <c r="C451" s="133" t="s">
        <v>586</v>
      </c>
      <c r="D451" s="133" t="s">
        <v>166</v>
      </c>
      <c r="E451" s="134" t="s">
        <v>587</v>
      </c>
      <c r="F451" s="135" t="s">
        <v>588</v>
      </c>
      <c r="G451" s="136" t="s">
        <v>107</v>
      </c>
      <c r="H451" s="137">
        <v>0.54500000000000004</v>
      </c>
      <c r="I451" s="138"/>
      <c r="J451" s="139">
        <f>ROUND(I451*H451,2)</f>
        <v>0</v>
      </c>
      <c r="K451" s="135" t="s">
        <v>169</v>
      </c>
      <c r="L451" s="33"/>
      <c r="M451" s="140" t="s">
        <v>19</v>
      </c>
      <c r="N451" s="141" t="s">
        <v>44</v>
      </c>
      <c r="P451" s="142">
        <f>O451*H451</f>
        <v>0</v>
      </c>
      <c r="Q451" s="142">
        <v>2.5018699999999998</v>
      </c>
      <c r="R451" s="142">
        <f>Q451*H451</f>
        <v>1.3635191499999999</v>
      </c>
      <c r="S451" s="142">
        <v>0</v>
      </c>
      <c r="T451" s="143">
        <f>S451*H451</f>
        <v>0</v>
      </c>
      <c r="AR451" s="144" t="s">
        <v>90</v>
      </c>
      <c r="AT451" s="144" t="s">
        <v>166</v>
      </c>
      <c r="AU451" s="144" t="s">
        <v>82</v>
      </c>
      <c r="AY451" s="18" t="s">
        <v>163</v>
      </c>
      <c r="BE451" s="145">
        <f>IF(N451="základní",J451,0)</f>
        <v>0</v>
      </c>
      <c r="BF451" s="145">
        <f>IF(N451="snížená",J451,0)</f>
        <v>0</v>
      </c>
      <c r="BG451" s="145">
        <f>IF(N451="zákl. přenesená",J451,0)</f>
        <v>0</v>
      </c>
      <c r="BH451" s="145">
        <f>IF(N451="sníž. přenesená",J451,0)</f>
        <v>0</v>
      </c>
      <c r="BI451" s="145">
        <f>IF(N451="nulová",J451,0)</f>
        <v>0</v>
      </c>
      <c r="BJ451" s="18" t="s">
        <v>80</v>
      </c>
      <c r="BK451" s="145">
        <f>ROUND(I451*H451,2)</f>
        <v>0</v>
      </c>
      <c r="BL451" s="18" t="s">
        <v>90</v>
      </c>
      <c r="BM451" s="144" t="s">
        <v>589</v>
      </c>
    </row>
    <row r="452" spans="2:65" s="1" customFormat="1">
      <c r="B452" s="33"/>
      <c r="D452" s="146" t="s">
        <v>171</v>
      </c>
      <c r="F452" s="147" t="s">
        <v>590</v>
      </c>
      <c r="I452" s="148"/>
      <c r="L452" s="33"/>
      <c r="M452" s="149"/>
      <c r="T452" s="54"/>
      <c r="AT452" s="18" t="s">
        <v>171</v>
      </c>
      <c r="AU452" s="18" t="s">
        <v>82</v>
      </c>
    </row>
    <row r="453" spans="2:65" s="12" customFormat="1">
      <c r="B453" s="152"/>
      <c r="D453" s="150" t="s">
        <v>175</v>
      </c>
      <c r="E453" s="153" t="s">
        <v>19</v>
      </c>
      <c r="F453" s="154" t="s">
        <v>579</v>
      </c>
      <c r="H453" s="153" t="s">
        <v>19</v>
      </c>
      <c r="I453" s="155"/>
      <c r="L453" s="152"/>
      <c r="M453" s="156"/>
      <c r="T453" s="157"/>
      <c r="AT453" s="153" t="s">
        <v>175</v>
      </c>
      <c r="AU453" s="153" t="s">
        <v>82</v>
      </c>
      <c r="AV453" s="12" t="s">
        <v>80</v>
      </c>
      <c r="AW453" s="12" t="s">
        <v>34</v>
      </c>
      <c r="AX453" s="12" t="s">
        <v>73</v>
      </c>
      <c r="AY453" s="153" t="s">
        <v>163</v>
      </c>
    </row>
    <row r="454" spans="2:65" s="13" customFormat="1">
      <c r="B454" s="158"/>
      <c r="D454" s="150" t="s">
        <v>175</v>
      </c>
      <c r="E454" s="159" t="s">
        <v>19</v>
      </c>
      <c r="F454" s="160" t="s">
        <v>591</v>
      </c>
      <c r="H454" s="161">
        <v>0.54500000000000004</v>
      </c>
      <c r="I454" s="162"/>
      <c r="L454" s="158"/>
      <c r="M454" s="163"/>
      <c r="T454" s="164"/>
      <c r="AT454" s="159" t="s">
        <v>175</v>
      </c>
      <c r="AU454" s="159" t="s">
        <v>82</v>
      </c>
      <c r="AV454" s="13" t="s">
        <v>82</v>
      </c>
      <c r="AW454" s="13" t="s">
        <v>34</v>
      </c>
      <c r="AX454" s="13" t="s">
        <v>80</v>
      </c>
      <c r="AY454" s="159" t="s">
        <v>163</v>
      </c>
    </row>
    <row r="455" spans="2:65" s="1" customFormat="1" ht="16.5" customHeight="1">
      <c r="B455" s="33"/>
      <c r="C455" s="133" t="s">
        <v>592</v>
      </c>
      <c r="D455" s="133" t="s">
        <v>166</v>
      </c>
      <c r="E455" s="134" t="s">
        <v>593</v>
      </c>
      <c r="F455" s="135" t="s">
        <v>594</v>
      </c>
      <c r="G455" s="136" t="s">
        <v>111</v>
      </c>
      <c r="H455" s="137">
        <v>2.48</v>
      </c>
      <c r="I455" s="138"/>
      <c r="J455" s="139">
        <f>ROUND(I455*H455,2)</f>
        <v>0</v>
      </c>
      <c r="K455" s="135" t="s">
        <v>169</v>
      </c>
      <c r="L455" s="33"/>
      <c r="M455" s="140" t="s">
        <v>19</v>
      </c>
      <c r="N455" s="141" t="s">
        <v>44</v>
      </c>
      <c r="P455" s="142">
        <f>O455*H455</f>
        <v>0</v>
      </c>
      <c r="Q455" s="142">
        <v>2.6900000000000001E-3</v>
      </c>
      <c r="R455" s="142">
        <f>Q455*H455</f>
        <v>6.6712000000000004E-3</v>
      </c>
      <c r="S455" s="142">
        <v>0</v>
      </c>
      <c r="T455" s="143">
        <f>S455*H455</f>
        <v>0</v>
      </c>
      <c r="AR455" s="144" t="s">
        <v>90</v>
      </c>
      <c r="AT455" s="144" t="s">
        <v>166</v>
      </c>
      <c r="AU455" s="144" t="s">
        <v>82</v>
      </c>
      <c r="AY455" s="18" t="s">
        <v>163</v>
      </c>
      <c r="BE455" s="145">
        <f>IF(N455="základní",J455,0)</f>
        <v>0</v>
      </c>
      <c r="BF455" s="145">
        <f>IF(N455="snížená",J455,0)</f>
        <v>0</v>
      </c>
      <c r="BG455" s="145">
        <f>IF(N455="zákl. přenesená",J455,0)</f>
        <v>0</v>
      </c>
      <c r="BH455" s="145">
        <f>IF(N455="sníž. přenesená",J455,0)</f>
        <v>0</v>
      </c>
      <c r="BI455" s="145">
        <f>IF(N455="nulová",J455,0)</f>
        <v>0</v>
      </c>
      <c r="BJ455" s="18" t="s">
        <v>80</v>
      </c>
      <c r="BK455" s="145">
        <f>ROUND(I455*H455,2)</f>
        <v>0</v>
      </c>
      <c r="BL455" s="18" t="s">
        <v>90</v>
      </c>
      <c r="BM455" s="144" t="s">
        <v>595</v>
      </c>
    </row>
    <row r="456" spans="2:65" s="1" customFormat="1">
      <c r="B456" s="33"/>
      <c r="D456" s="146" t="s">
        <v>171</v>
      </c>
      <c r="F456" s="147" t="s">
        <v>596</v>
      </c>
      <c r="I456" s="148"/>
      <c r="L456" s="33"/>
      <c r="M456" s="149"/>
      <c r="T456" s="54"/>
      <c r="AT456" s="18" t="s">
        <v>171</v>
      </c>
      <c r="AU456" s="18" t="s">
        <v>82</v>
      </c>
    </row>
    <row r="457" spans="2:65" s="12" customFormat="1">
      <c r="B457" s="152"/>
      <c r="D457" s="150" t="s">
        <v>175</v>
      </c>
      <c r="E457" s="153" t="s">
        <v>19</v>
      </c>
      <c r="F457" s="154" t="s">
        <v>579</v>
      </c>
      <c r="H457" s="153" t="s">
        <v>19</v>
      </c>
      <c r="I457" s="155"/>
      <c r="L457" s="152"/>
      <c r="M457" s="156"/>
      <c r="T457" s="157"/>
      <c r="AT457" s="153" t="s">
        <v>175</v>
      </c>
      <c r="AU457" s="153" t="s">
        <v>82</v>
      </c>
      <c r="AV457" s="12" t="s">
        <v>80</v>
      </c>
      <c r="AW457" s="12" t="s">
        <v>34</v>
      </c>
      <c r="AX457" s="12" t="s">
        <v>73</v>
      </c>
      <c r="AY457" s="153" t="s">
        <v>163</v>
      </c>
    </row>
    <row r="458" spans="2:65" s="13" customFormat="1">
      <c r="B458" s="158"/>
      <c r="D458" s="150" t="s">
        <v>175</v>
      </c>
      <c r="E458" s="159" t="s">
        <v>19</v>
      </c>
      <c r="F458" s="160" t="s">
        <v>597</v>
      </c>
      <c r="H458" s="161">
        <v>2.48</v>
      </c>
      <c r="I458" s="162"/>
      <c r="L458" s="158"/>
      <c r="M458" s="163"/>
      <c r="T458" s="164"/>
      <c r="AT458" s="159" t="s">
        <v>175</v>
      </c>
      <c r="AU458" s="159" t="s">
        <v>82</v>
      </c>
      <c r="AV458" s="13" t="s">
        <v>82</v>
      </c>
      <c r="AW458" s="13" t="s">
        <v>34</v>
      </c>
      <c r="AX458" s="13" t="s">
        <v>80</v>
      </c>
      <c r="AY458" s="159" t="s">
        <v>163</v>
      </c>
    </row>
    <row r="459" spans="2:65" s="1" customFormat="1" ht="16.5" customHeight="1">
      <c r="B459" s="33"/>
      <c r="C459" s="133" t="s">
        <v>598</v>
      </c>
      <c r="D459" s="133" t="s">
        <v>166</v>
      </c>
      <c r="E459" s="134" t="s">
        <v>599</v>
      </c>
      <c r="F459" s="135" t="s">
        <v>600</v>
      </c>
      <c r="G459" s="136" t="s">
        <v>111</v>
      </c>
      <c r="H459" s="137">
        <v>2.48</v>
      </c>
      <c r="I459" s="138"/>
      <c r="J459" s="139">
        <f>ROUND(I459*H459,2)</f>
        <v>0</v>
      </c>
      <c r="K459" s="135" t="s">
        <v>169</v>
      </c>
      <c r="L459" s="33"/>
      <c r="M459" s="140" t="s">
        <v>19</v>
      </c>
      <c r="N459" s="141" t="s">
        <v>44</v>
      </c>
      <c r="P459" s="142">
        <f>O459*H459</f>
        <v>0</v>
      </c>
      <c r="Q459" s="142">
        <v>0</v>
      </c>
      <c r="R459" s="142">
        <f>Q459*H459</f>
        <v>0</v>
      </c>
      <c r="S459" s="142">
        <v>0</v>
      </c>
      <c r="T459" s="143">
        <f>S459*H459</f>
        <v>0</v>
      </c>
      <c r="AR459" s="144" t="s">
        <v>90</v>
      </c>
      <c r="AT459" s="144" t="s">
        <v>166</v>
      </c>
      <c r="AU459" s="144" t="s">
        <v>82</v>
      </c>
      <c r="AY459" s="18" t="s">
        <v>163</v>
      </c>
      <c r="BE459" s="145">
        <f>IF(N459="základní",J459,0)</f>
        <v>0</v>
      </c>
      <c r="BF459" s="145">
        <f>IF(N459="snížená",J459,0)</f>
        <v>0</v>
      </c>
      <c r="BG459" s="145">
        <f>IF(N459="zákl. přenesená",J459,0)</f>
        <v>0</v>
      </c>
      <c r="BH459" s="145">
        <f>IF(N459="sníž. přenesená",J459,0)</f>
        <v>0</v>
      </c>
      <c r="BI459" s="145">
        <f>IF(N459="nulová",J459,0)</f>
        <v>0</v>
      </c>
      <c r="BJ459" s="18" t="s">
        <v>80</v>
      </c>
      <c r="BK459" s="145">
        <f>ROUND(I459*H459,2)</f>
        <v>0</v>
      </c>
      <c r="BL459" s="18" t="s">
        <v>90</v>
      </c>
      <c r="BM459" s="144" t="s">
        <v>601</v>
      </c>
    </row>
    <row r="460" spans="2:65" s="1" customFormat="1">
      <c r="B460" s="33"/>
      <c r="D460" s="146" t="s">
        <v>171</v>
      </c>
      <c r="F460" s="147" t="s">
        <v>602</v>
      </c>
      <c r="I460" s="148"/>
      <c r="L460" s="33"/>
      <c r="M460" s="149"/>
      <c r="T460" s="54"/>
      <c r="AT460" s="18" t="s">
        <v>171</v>
      </c>
      <c r="AU460" s="18" t="s">
        <v>82</v>
      </c>
    </row>
    <row r="461" spans="2:65" s="1" customFormat="1" ht="37.9" customHeight="1">
      <c r="B461" s="33"/>
      <c r="C461" s="133" t="s">
        <v>603</v>
      </c>
      <c r="D461" s="133" t="s">
        <v>166</v>
      </c>
      <c r="E461" s="134" t="s">
        <v>604</v>
      </c>
      <c r="F461" s="135" t="s">
        <v>605</v>
      </c>
      <c r="G461" s="136" t="s">
        <v>111</v>
      </c>
      <c r="H461" s="137">
        <v>3.27</v>
      </c>
      <c r="I461" s="138"/>
      <c r="J461" s="139">
        <f>ROUND(I461*H461,2)</f>
        <v>0</v>
      </c>
      <c r="K461" s="135" t="s">
        <v>169</v>
      </c>
      <c r="L461" s="33"/>
      <c r="M461" s="140" t="s">
        <v>19</v>
      </c>
      <c r="N461" s="141" t="s">
        <v>44</v>
      </c>
      <c r="P461" s="142">
        <f>O461*H461</f>
        <v>0</v>
      </c>
      <c r="Q461" s="142">
        <v>0.73558000000000001</v>
      </c>
      <c r="R461" s="142">
        <f>Q461*H461</f>
        <v>2.4053466000000001</v>
      </c>
      <c r="S461" s="142">
        <v>0</v>
      </c>
      <c r="T461" s="143">
        <f>S461*H461</f>
        <v>0</v>
      </c>
      <c r="AR461" s="144" t="s">
        <v>90</v>
      </c>
      <c r="AT461" s="144" t="s">
        <v>166</v>
      </c>
      <c r="AU461" s="144" t="s">
        <v>82</v>
      </c>
      <c r="AY461" s="18" t="s">
        <v>163</v>
      </c>
      <c r="BE461" s="145">
        <f>IF(N461="základní",J461,0)</f>
        <v>0</v>
      </c>
      <c r="BF461" s="145">
        <f>IF(N461="snížená",J461,0)</f>
        <v>0</v>
      </c>
      <c r="BG461" s="145">
        <f>IF(N461="zákl. přenesená",J461,0)</f>
        <v>0</v>
      </c>
      <c r="BH461" s="145">
        <f>IF(N461="sníž. přenesená",J461,0)</f>
        <v>0</v>
      </c>
      <c r="BI461" s="145">
        <f>IF(N461="nulová",J461,0)</f>
        <v>0</v>
      </c>
      <c r="BJ461" s="18" t="s">
        <v>80</v>
      </c>
      <c r="BK461" s="145">
        <f>ROUND(I461*H461,2)</f>
        <v>0</v>
      </c>
      <c r="BL461" s="18" t="s">
        <v>90</v>
      </c>
      <c r="BM461" s="144" t="s">
        <v>606</v>
      </c>
    </row>
    <row r="462" spans="2:65" s="1" customFormat="1">
      <c r="B462" s="33"/>
      <c r="D462" s="146" t="s">
        <v>171</v>
      </c>
      <c r="F462" s="147" t="s">
        <v>607</v>
      </c>
      <c r="I462" s="148"/>
      <c r="L462" s="33"/>
      <c r="M462" s="149"/>
      <c r="T462" s="54"/>
      <c r="AT462" s="18" t="s">
        <v>171</v>
      </c>
      <c r="AU462" s="18" t="s">
        <v>82</v>
      </c>
    </row>
    <row r="463" spans="2:65" s="12" customFormat="1">
      <c r="B463" s="152"/>
      <c r="D463" s="150" t="s">
        <v>175</v>
      </c>
      <c r="E463" s="153" t="s">
        <v>19</v>
      </c>
      <c r="F463" s="154" t="s">
        <v>579</v>
      </c>
      <c r="H463" s="153" t="s">
        <v>19</v>
      </c>
      <c r="I463" s="155"/>
      <c r="L463" s="152"/>
      <c r="M463" s="156"/>
      <c r="T463" s="157"/>
      <c r="AT463" s="153" t="s">
        <v>175</v>
      </c>
      <c r="AU463" s="153" t="s">
        <v>82</v>
      </c>
      <c r="AV463" s="12" t="s">
        <v>80</v>
      </c>
      <c r="AW463" s="12" t="s">
        <v>34</v>
      </c>
      <c r="AX463" s="12" t="s">
        <v>73</v>
      </c>
      <c r="AY463" s="153" t="s">
        <v>163</v>
      </c>
    </row>
    <row r="464" spans="2:65" s="13" customFormat="1">
      <c r="B464" s="158"/>
      <c r="D464" s="150" t="s">
        <v>175</v>
      </c>
      <c r="E464" s="159" t="s">
        <v>19</v>
      </c>
      <c r="F464" s="160" t="s">
        <v>608</v>
      </c>
      <c r="H464" s="161">
        <v>3.27</v>
      </c>
      <c r="I464" s="162"/>
      <c r="L464" s="158"/>
      <c r="M464" s="163"/>
      <c r="T464" s="164"/>
      <c r="AT464" s="159" t="s">
        <v>175</v>
      </c>
      <c r="AU464" s="159" t="s">
        <v>82</v>
      </c>
      <c r="AV464" s="13" t="s">
        <v>82</v>
      </c>
      <c r="AW464" s="13" t="s">
        <v>34</v>
      </c>
      <c r="AX464" s="13" t="s">
        <v>80</v>
      </c>
      <c r="AY464" s="159" t="s">
        <v>163</v>
      </c>
    </row>
    <row r="465" spans="2:65" s="1" customFormat="1" ht="37.9" customHeight="1">
      <c r="B465" s="33"/>
      <c r="C465" s="133" t="s">
        <v>609</v>
      </c>
      <c r="D465" s="133" t="s">
        <v>166</v>
      </c>
      <c r="E465" s="134" t="s">
        <v>610</v>
      </c>
      <c r="F465" s="135" t="s">
        <v>611</v>
      </c>
      <c r="G465" s="136" t="s">
        <v>218</v>
      </c>
      <c r="H465" s="137">
        <v>2.1000000000000001E-2</v>
      </c>
      <c r="I465" s="138"/>
      <c r="J465" s="139">
        <f>ROUND(I465*H465,2)</f>
        <v>0</v>
      </c>
      <c r="K465" s="135" t="s">
        <v>169</v>
      </c>
      <c r="L465" s="33"/>
      <c r="M465" s="140" t="s">
        <v>19</v>
      </c>
      <c r="N465" s="141" t="s">
        <v>44</v>
      </c>
      <c r="P465" s="142">
        <f>O465*H465</f>
        <v>0</v>
      </c>
      <c r="Q465" s="142">
        <v>1.04922</v>
      </c>
      <c r="R465" s="142">
        <f>Q465*H465</f>
        <v>2.2033620000000004E-2</v>
      </c>
      <c r="S465" s="142">
        <v>0</v>
      </c>
      <c r="T465" s="143">
        <f>S465*H465</f>
        <v>0</v>
      </c>
      <c r="AR465" s="144" t="s">
        <v>90</v>
      </c>
      <c r="AT465" s="144" t="s">
        <v>166</v>
      </c>
      <c r="AU465" s="144" t="s">
        <v>82</v>
      </c>
      <c r="AY465" s="18" t="s">
        <v>163</v>
      </c>
      <c r="BE465" s="145">
        <f>IF(N465="základní",J465,0)</f>
        <v>0</v>
      </c>
      <c r="BF465" s="145">
        <f>IF(N465="snížená",J465,0)</f>
        <v>0</v>
      </c>
      <c r="BG465" s="145">
        <f>IF(N465="zákl. přenesená",J465,0)</f>
        <v>0</v>
      </c>
      <c r="BH465" s="145">
        <f>IF(N465="sníž. přenesená",J465,0)</f>
        <v>0</v>
      </c>
      <c r="BI465" s="145">
        <f>IF(N465="nulová",J465,0)</f>
        <v>0</v>
      </c>
      <c r="BJ465" s="18" t="s">
        <v>80</v>
      </c>
      <c r="BK465" s="145">
        <f>ROUND(I465*H465,2)</f>
        <v>0</v>
      </c>
      <c r="BL465" s="18" t="s">
        <v>90</v>
      </c>
      <c r="BM465" s="144" t="s">
        <v>612</v>
      </c>
    </row>
    <row r="466" spans="2:65" s="1" customFormat="1">
      <c r="B466" s="33"/>
      <c r="D466" s="146" t="s">
        <v>171</v>
      </c>
      <c r="F466" s="147" t="s">
        <v>613</v>
      </c>
      <c r="I466" s="148"/>
      <c r="L466" s="33"/>
      <c r="M466" s="149"/>
      <c r="T466" s="54"/>
      <c r="AT466" s="18" t="s">
        <v>171</v>
      </c>
      <c r="AU466" s="18" t="s">
        <v>82</v>
      </c>
    </row>
    <row r="467" spans="2:65" s="12" customFormat="1">
      <c r="B467" s="152"/>
      <c r="D467" s="150" t="s">
        <v>175</v>
      </c>
      <c r="E467" s="153" t="s">
        <v>19</v>
      </c>
      <c r="F467" s="154" t="s">
        <v>402</v>
      </c>
      <c r="H467" s="153" t="s">
        <v>19</v>
      </c>
      <c r="I467" s="155"/>
      <c r="L467" s="152"/>
      <c r="M467" s="156"/>
      <c r="T467" s="157"/>
      <c r="AT467" s="153" t="s">
        <v>175</v>
      </c>
      <c r="AU467" s="153" t="s">
        <v>82</v>
      </c>
      <c r="AV467" s="12" t="s">
        <v>80</v>
      </c>
      <c r="AW467" s="12" t="s">
        <v>34</v>
      </c>
      <c r="AX467" s="12" t="s">
        <v>73</v>
      </c>
      <c r="AY467" s="153" t="s">
        <v>163</v>
      </c>
    </row>
    <row r="468" spans="2:65" s="13" customFormat="1">
      <c r="B468" s="158"/>
      <c r="D468" s="150" t="s">
        <v>175</v>
      </c>
      <c r="E468" s="159" t="s">
        <v>19</v>
      </c>
      <c r="F468" s="160" t="s">
        <v>614</v>
      </c>
      <c r="H468" s="161">
        <v>2.1000000000000001E-2</v>
      </c>
      <c r="I468" s="162"/>
      <c r="L468" s="158"/>
      <c r="M468" s="163"/>
      <c r="T468" s="164"/>
      <c r="AT468" s="159" t="s">
        <v>175</v>
      </c>
      <c r="AU468" s="159" t="s">
        <v>82</v>
      </c>
      <c r="AV468" s="13" t="s">
        <v>82</v>
      </c>
      <c r="AW468" s="13" t="s">
        <v>34</v>
      </c>
      <c r="AX468" s="13" t="s">
        <v>80</v>
      </c>
      <c r="AY468" s="159" t="s">
        <v>163</v>
      </c>
    </row>
    <row r="469" spans="2:65" s="11" customFormat="1" ht="22.9" customHeight="1">
      <c r="B469" s="121"/>
      <c r="D469" s="122" t="s">
        <v>72</v>
      </c>
      <c r="E469" s="131" t="s">
        <v>615</v>
      </c>
      <c r="F469" s="131" t="s">
        <v>616</v>
      </c>
      <c r="I469" s="124"/>
      <c r="J469" s="132">
        <f>BK469</f>
        <v>0</v>
      </c>
      <c r="L469" s="121"/>
      <c r="M469" s="126"/>
      <c r="P469" s="127">
        <f>SUM(P470:P507)</f>
        <v>0</v>
      </c>
      <c r="R469" s="127">
        <f>SUM(R470:R507)</f>
        <v>0</v>
      </c>
      <c r="T469" s="128">
        <f>SUM(T470:T507)</f>
        <v>0</v>
      </c>
      <c r="AR469" s="122" t="s">
        <v>80</v>
      </c>
      <c r="AT469" s="129" t="s">
        <v>72</v>
      </c>
      <c r="AU469" s="129" t="s">
        <v>80</v>
      </c>
      <c r="AY469" s="122" t="s">
        <v>163</v>
      </c>
      <c r="BK469" s="130">
        <f>SUM(BK470:BK507)</f>
        <v>0</v>
      </c>
    </row>
    <row r="470" spans="2:65" s="1" customFormat="1" ht="44.25" customHeight="1">
      <c r="B470" s="33"/>
      <c r="C470" s="133" t="s">
        <v>617</v>
      </c>
      <c r="D470" s="133" t="s">
        <v>166</v>
      </c>
      <c r="E470" s="134" t="s">
        <v>618</v>
      </c>
      <c r="F470" s="135" t="s">
        <v>383</v>
      </c>
      <c r="G470" s="136" t="s">
        <v>107</v>
      </c>
      <c r="H470" s="137">
        <v>101.273</v>
      </c>
      <c r="I470" s="138"/>
      <c r="J470" s="139">
        <f>ROUND(I470*H470,2)</f>
        <v>0</v>
      </c>
      <c r="K470" s="135" t="s">
        <v>169</v>
      </c>
      <c r="L470" s="33"/>
      <c r="M470" s="140" t="s">
        <v>19</v>
      </c>
      <c r="N470" s="141" t="s">
        <v>44</v>
      </c>
      <c r="P470" s="142">
        <f>O470*H470</f>
        <v>0</v>
      </c>
      <c r="Q470" s="142">
        <v>0</v>
      </c>
      <c r="R470" s="142">
        <f>Q470*H470</f>
        <v>0</v>
      </c>
      <c r="S470" s="142">
        <v>0</v>
      </c>
      <c r="T470" s="143">
        <f>S470*H470</f>
        <v>0</v>
      </c>
      <c r="AR470" s="144" t="s">
        <v>90</v>
      </c>
      <c r="AT470" s="144" t="s">
        <v>166</v>
      </c>
      <c r="AU470" s="144" t="s">
        <v>82</v>
      </c>
      <c r="AY470" s="18" t="s">
        <v>163</v>
      </c>
      <c r="BE470" s="145">
        <f>IF(N470="základní",J470,0)</f>
        <v>0</v>
      </c>
      <c r="BF470" s="145">
        <f>IF(N470="snížená",J470,0)</f>
        <v>0</v>
      </c>
      <c r="BG470" s="145">
        <f>IF(N470="zákl. přenesená",J470,0)</f>
        <v>0</v>
      </c>
      <c r="BH470" s="145">
        <f>IF(N470="sníž. přenesená",J470,0)</f>
        <v>0</v>
      </c>
      <c r="BI470" s="145">
        <f>IF(N470="nulová",J470,0)</f>
        <v>0</v>
      </c>
      <c r="BJ470" s="18" t="s">
        <v>80</v>
      </c>
      <c r="BK470" s="145">
        <f>ROUND(I470*H470,2)</f>
        <v>0</v>
      </c>
      <c r="BL470" s="18" t="s">
        <v>90</v>
      </c>
      <c r="BM470" s="144" t="s">
        <v>619</v>
      </c>
    </row>
    <row r="471" spans="2:65" s="1" customFormat="1">
      <c r="B471" s="33"/>
      <c r="D471" s="146" t="s">
        <v>171</v>
      </c>
      <c r="F471" s="147" t="s">
        <v>620</v>
      </c>
      <c r="I471" s="148"/>
      <c r="L471" s="33"/>
      <c r="M471" s="149"/>
      <c r="T471" s="54"/>
      <c r="AT471" s="18" t="s">
        <v>171</v>
      </c>
      <c r="AU471" s="18" t="s">
        <v>82</v>
      </c>
    </row>
    <row r="472" spans="2:65" s="12" customFormat="1">
      <c r="B472" s="152"/>
      <c r="D472" s="150" t="s">
        <v>175</v>
      </c>
      <c r="E472" s="153" t="s">
        <v>19</v>
      </c>
      <c r="F472" s="154" t="s">
        <v>621</v>
      </c>
      <c r="H472" s="153" t="s">
        <v>19</v>
      </c>
      <c r="I472" s="155"/>
      <c r="L472" s="152"/>
      <c r="M472" s="156"/>
      <c r="T472" s="157"/>
      <c r="AT472" s="153" t="s">
        <v>175</v>
      </c>
      <c r="AU472" s="153" t="s">
        <v>82</v>
      </c>
      <c r="AV472" s="12" t="s">
        <v>80</v>
      </c>
      <c r="AW472" s="12" t="s">
        <v>34</v>
      </c>
      <c r="AX472" s="12" t="s">
        <v>73</v>
      </c>
      <c r="AY472" s="153" t="s">
        <v>163</v>
      </c>
    </row>
    <row r="473" spans="2:65" s="12" customFormat="1">
      <c r="B473" s="152"/>
      <c r="D473" s="150" t="s">
        <v>175</v>
      </c>
      <c r="E473" s="153" t="s">
        <v>19</v>
      </c>
      <c r="F473" s="154" t="s">
        <v>622</v>
      </c>
      <c r="H473" s="153" t="s">
        <v>19</v>
      </c>
      <c r="I473" s="155"/>
      <c r="L473" s="152"/>
      <c r="M473" s="156"/>
      <c r="T473" s="157"/>
      <c r="AT473" s="153" t="s">
        <v>175</v>
      </c>
      <c r="AU473" s="153" t="s">
        <v>82</v>
      </c>
      <c r="AV473" s="12" t="s">
        <v>80</v>
      </c>
      <c r="AW473" s="12" t="s">
        <v>34</v>
      </c>
      <c r="AX473" s="12" t="s">
        <v>73</v>
      </c>
      <c r="AY473" s="153" t="s">
        <v>163</v>
      </c>
    </row>
    <row r="474" spans="2:65" s="12" customFormat="1">
      <c r="B474" s="152"/>
      <c r="D474" s="150" t="s">
        <v>175</v>
      </c>
      <c r="E474" s="153" t="s">
        <v>19</v>
      </c>
      <c r="F474" s="154" t="s">
        <v>623</v>
      </c>
      <c r="H474" s="153" t="s">
        <v>19</v>
      </c>
      <c r="I474" s="155"/>
      <c r="L474" s="152"/>
      <c r="M474" s="156"/>
      <c r="T474" s="157"/>
      <c r="AT474" s="153" t="s">
        <v>175</v>
      </c>
      <c r="AU474" s="153" t="s">
        <v>82</v>
      </c>
      <c r="AV474" s="12" t="s">
        <v>80</v>
      </c>
      <c r="AW474" s="12" t="s">
        <v>34</v>
      </c>
      <c r="AX474" s="12" t="s">
        <v>73</v>
      </c>
      <c r="AY474" s="153" t="s">
        <v>163</v>
      </c>
    </row>
    <row r="475" spans="2:65" s="13" customFormat="1">
      <c r="B475" s="158"/>
      <c r="D475" s="150" t="s">
        <v>175</v>
      </c>
      <c r="E475" s="159" t="s">
        <v>19</v>
      </c>
      <c r="F475" s="160" t="s">
        <v>624</v>
      </c>
      <c r="H475" s="161">
        <v>18.417000000000002</v>
      </c>
      <c r="I475" s="162"/>
      <c r="L475" s="158"/>
      <c r="M475" s="163"/>
      <c r="T475" s="164"/>
      <c r="AT475" s="159" t="s">
        <v>175</v>
      </c>
      <c r="AU475" s="159" t="s">
        <v>82</v>
      </c>
      <c r="AV475" s="13" t="s">
        <v>82</v>
      </c>
      <c r="AW475" s="13" t="s">
        <v>34</v>
      </c>
      <c r="AX475" s="13" t="s">
        <v>73</v>
      </c>
      <c r="AY475" s="159" t="s">
        <v>163</v>
      </c>
    </row>
    <row r="476" spans="2:65" s="13" customFormat="1">
      <c r="B476" s="158"/>
      <c r="D476" s="150" t="s">
        <v>175</v>
      </c>
      <c r="E476" s="159" t="s">
        <v>19</v>
      </c>
      <c r="F476" s="160" t="s">
        <v>625</v>
      </c>
      <c r="H476" s="161">
        <v>40.262999999999998</v>
      </c>
      <c r="I476" s="162"/>
      <c r="L476" s="158"/>
      <c r="M476" s="163"/>
      <c r="T476" s="164"/>
      <c r="AT476" s="159" t="s">
        <v>175</v>
      </c>
      <c r="AU476" s="159" t="s">
        <v>82</v>
      </c>
      <c r="AV476" s="13" t="s">
        <v>82</v>
      </c>
      <c r="AW476" s="13" t="s">
        <v>34</v>
      </c>
      <c r="AX476" s="13" t="s">
        <v>73</v>
      </c>
      <c r="AY476" s="159" t="s">
        <v>163</v>
      </c>
    </row>
    <row r="477" spans="2:65" s="15" customFormat="1">
      <c r="B477" s="172"/>
      <c r="D477" s="150" t="s">
        <v>175</v>
      </c>
      <c r="E477" s="173" t="s">
        <v>19</v>
      </c>
      <c r="F477" s="174" t="s">
        <v>276</v>
      </c>
      <c r="H477" s="175">
        <v>58.68</v>
      </c>
      <c r="I477" s="176"/>
      <c r="L477" s="172"/>
      <c r="M477" s="177"/>
      <c r="T477" s="178"/>
      <c r="AT477" s="173" t="s">
        <v>175</v>
      </c>
      <c r="AU477" s="173" t="s">
        <v>82</v>
      </c>
      <c r="AV477" s="15" t="s">
        <v>181</v>
      </c>
      <c r="AW477" s="15" t="s">
        <v>34</v>
      </c>
      <c r="AX477" s="15" t="s">
        <v>73</v>
      </c>
      <c r="AY477" s="173" t="s">
        <v>163</v>
      </c>
    </row>
    <row r="478" spans="2:65" s="12" customFormat="1">
      <c r="B478" s="152"/>
      <c r="D478" s="150" t="s">
        <v>175</v>
      </c>
      <c r="E478" s="153" t="s">
        <v>19</v>
      </c>
      <c r="F478" s="154" t="s">
        <v>626</v>
      </c>
      <c r="H478" s="153" t="s">
        <v>19</v>
      </c>
      <c r="I478" s="155"/>
      <c r="L478" s="152"/>
      <c r="M478" s="156"/>
      <c r="T478" s="157"/>
      <c r="AT478" s="153" t="s">
        <v>175</v>
      </c>
      <c r="AU478" s="153" t="s">
        <v>82</v>
      </c>
      <c r="AV478" s="12" t="s">
        <v>80</v>
      </c>
      <c r="AW478" s="12" t="s">
        <v>34</v>
      </c>
      <c r="AX478" s="12" t="s">
        <v>73</v>
      </c>
      <c r="AY478" s="153" t="s">
        <v>163</v>
      </c>
    </row>
    <row r="479" spans="2:65" s="13" customFormat="1">
      <c r="B479" s="158"/>
      <c r="D479" s="150" t="s">
        <v>175</v>
      </c>
      <c r="E479" s="159" t="s">
        <v>19</v>
      </c>
      <c r="F479" s="160" t="s">
        <v>627</v>
      </c>
      <c r="H479" s="161">
        <v>41.387999999999998</v>
      </c>
      <c r="I479" s="162"/>
      <c r="L479" s="158"/>
      <c r="M479" s="163"/>
      <c r="T479" s="164"/>
      <c r="AT479" s="159" t="s">
        <v>175</v>
      </c>
      <c r="AU479" s="159" t="s">
        <v>82</v>
      </c>
      <c r="AV479" s="13" t="s">
        <v>82</v>
      </c>
      <c r="AW479" s="13" t="s">
        <v>34</v>
      </c>
      <c r="AX479" s="13" t="s">
        <v>73</v>
      </c>
      <c r="AY479" s="159" t="s">
        <v>163</v>
      </c>
    </row>
    <row r="480" spans="2:65" s="15" customFormat="1">
      <c r="B480" s="172"/>
      <c r="D480" s="150" t="s">
        <v>175</v>
      </c>
      <c r="E480" s="173" t="s">
        <v>19</v>
      </c>
      <c r="F480" s="174" t="s">
        <v>276</v>
      </c>
      <c r="H480" s="175">
        <v>41.387999999999998</v>
      </c>
      <c r="I480" s="176"/>
      <c r="L480" s="172"/>
      <c r="M480" s="177"/>
      <c r="T480" s="178"/>
      <c r="AT480" s="173" t="s">
        <v>175</v>
      </c>
      <c r="AU480" s="173" t="s">
        <v>82</v>
      </c>
      <c r="AV480" s="15" t="s">
        <v>181</v>
      </c>
      <c r="AW480" s="15" t="s">
        <v>34</v>
      </c>
      <c r="AX480" s="15" t="s">
        <v>73</v>
      </c>
      <c r="AY480" s="173" t="s">
        <v>163</v>
      </c>
    </row>
    <row r="481" spans="2:65" s="13" customFormat="1">
      <c r="B481" s="158"/>
      <c r="D481" s="150" t="s">
        <v>175</v>
      </c>
      <c r="E481" s="159" t="s">
        <v>19</v>
      </c>
      <c r="F481" s="160" t="s">
        <v>628</v>
      </c>
      <c r="H481" s="161">
        <v>0.80500000000000005</v>
      </c>
      <c r="I481" s="162"/>
      <c r="L481" s="158"/>
      <c r="M481" s="163"/>
      <c r="T481" s="164"/>
      <c r="AT481" s="159" t="s">
        <v>175</v>
      </c>
      <c r="AU481" s="159" t="s">
        <v>82</v>
      </c>
      <c r="AV481" s="13" t="s">
        <v>82</v>
      </c>
      <c r="AW481" s="13" t="s">
        <v>34</v>
      </c>
      <c r="AX481" s="13" t="s">
        <v>73</v>
      </c>
      <c r="AY481" s="159" t="s">
        <v>163</v>
      </c>
    </row>
    <row r="482" spans="2:65" s="13" customFormat="1">
      <c r="B482" s="158"/>
      <c r="D482" s="150" t="s">
        <v>175</v>
      </c>
      <c r="E482" s="159" t="s">
        <v>19</v>
      </c>
      <c r="F482" s="160" t="s">
        <v>629</v>
      </c>
      <c r="H482" s="161">
        <v>0.4</v>
      </c>
      <c r="I482" s="162"/>
      <c r="L482" s="158"/>
      <c r="M482" s="163"/>
      <c r="T482" s="164"/>
      <c r="AT482" s="159" t="s">
        <v>175</v>
      </c>
      <c r="AU482" s="159" t="s">
        <v>82</v>
      </c>
      <c r="AV482" s="13" t="s">
        <v>82</v>
      </c>
      <c r="AW482" s="13" t="s">
        <v>34</v>
      </c>
      <c r="AX482" s="13" t="s">
        <v>73</v>
      </c>
      <c r="AY482" s="159" t="s">
        <v>163</v>
      </c>
    </row>
    <row r="483" spans="2:65" s="15" customFormat="1">
      <c r="B483" s="172"/>
      <c r="D483" s="150" t="s">
        <v>175</v>
      </c>
      <c r="E483" s="173" t="s">
        <v>19</v>
      </c>
      <c r="F483" s="174" t="s">
        <v>276</v>
      </c>
      <c r="H483" s="175">
        <v>1.2050000000000001</v>
      </c>
      <c r="I483" s="176"/>
      <c r="L483" s="172"/>
      <c r="M483" s="177"/>
      <c r="T483" s="178"/>
      <c r="AT483" s="173" t="s">
        <v>175</v>
      </c>
      <c r="AU483" s="173" t="s">
        <v>82</v>
      </c>
      <c r="AV483" s="15" t="s">
        <v>181</v>
      </c>
      <c r="AW483" s="15" t="s">
        <v>34</v>
      </c>
      <c r="AX483" s="15" t="s">
        <v>73</v>
      </c>
      <c r="AY483" s="173" t="s">
        <v>163</v>
      </c>
    </row>
    <row r="484" spans="2:65" s="14" customFormat="1">
      <c r="B484" s="165"/>
      <c r="D484" s="150" t="s">
        <v>175</v>
      </c>
      <c r="E484" s="166" t="s">
        <v>19</v>
      </c>
      <c r="F484" s="167" t="s">
        <v>214</v>
      </c>
      <c r="H484" s="168">
        <v>101.273</v>
      </c>
      <c r="I484" s="169"/>
      <c r="L484" s="165"/>
      <c r="M484" s="170"/>
      <c r="T484" s="171"/>
      <c r="AT484" s="166" t="s">
        <v>175</v>
      </c>
      <c r="AU484" s="166" t="s">
        <v>82</v>
      </c>
      <c r="AV484" s="14" t="s">
        <v>90</v>
      </c>
      <c r="AW484" s="14" t="s">
        <v>34</v>
      </c>
      <c r="AX484" s="14" t="s">
        <v>80</v>
      </c>
      <c r="AY484" s="166" t="s">
        <v>163</v>
      </c>
    </row>
    <row r="485" spans="2:65" s="1" customFormat="1" ht="16.5" customHeight="1">
      <c r="B485" s="33"/>
      <c r="C485" s="179" t="s">
        <v>630</v>
      </c>
      <c r="D485" s="179" t="s">
        <v>342</v>
      </c>
      <c r="E485" s="180" t="s">
        <v>631</v>
      </c>
      <c r="F485" s="181" t="s">
        <v>344</v>
      </c>
      <c r="G485" s="182" t="s">
        <v>218</v>
      </c>
      <c r="H485" s="183">
        <v>202.54599999999999</v>
      </c>
      <c r="I485" s="184"/>
      <c r="J485" s="185">
        <f>ROUND(I485*H485,2)</f>
        <v>0</v>
      </c>
      <c r="K485" s="181" t="s">
        <v>169</v>
      </c>
      <c r="L485" s="186"/>
      <c r="M485" s="187" t="s">
        <v>19</v>
      </c>
      <c r="N485" s="188" t="s">
        <v>44</v>
      </c>
      <c r="P485" s="142">
        <f>O485*H485</f>
        <v>0</v>
      </c>
      <c r="Q485" s="142">
        <v>0</v>
      </c>
      <c r="R485" s="142">
        <f>Q485*H485</f>
        <v>0</v>
      </c>
      <c r="S485" s="142">
        <v>0</v>
      </c>
      <c r="T485" s="143">
        <f>S485*H485</f>
        <v>0</v>
      </c>
      <c r="AR485" s="144" t="s">
        <v>215</v>
      </c>
      <c r="AT485" s="144" t="s">
        <v>342</v>
      </c>
      <c r="AU485" s="144" t="s">
        <v>82</v>
      </c>
      <c r="AY485" s="18" t="s">
        <v>163</v>
      </c>
      <c r="BE485" s="145">
        <f>IF(N485="základní",J485,0)</f>
        <v>0</v>
      </c>
      <c r="BF485" s="145">
        <f>IF(N485="snížená",J485,0)</f>
        <v>0</v>
      </c>
      <c r="BG485" s="145">
        <f>IF(N485="zákl. přenesená",J485,0)</f>
        <v>0</v>
      </c>
      <c r="BH485" s="145">
        <f>IF(N485="sníž. přenesená",J485,0)</f>
        <v>0</v>
      </c>
      <c r="BI485" s="145">
        <f>IF(N485="nulová",J485,0)</f>
        <v>0</v>
      </c>
      <c r="BJ485" s="18" t="s">
        <v>80</v>
      </c>
      <c r="BK485" s="145">
        <f>ROUND(I485*H485,2)</f>
        <v>0</v>
      </c>
      <c r="BL485" s="18" t="s">
        <v>90</v>
      </c>
      <c r="BM485" s="144" t="s">
        <v>632</v>
      </c>
    </row>
    <row r="486" spans="2:65" s="1" customFormat="1">
      <c r="B486" s="33"/>
      <c r="D486" s="150" t="s">
        <v>173</v>
      </c>
      <c r="F486" s="151" t="s">
        <v>633</v>
      </c>
      <c r="I486" s="148"/>
      <c r="L486" s="33"/>
      <c r="M486" s="149"/>
      <c r="T486" s="54"/>
      <c r="AT486" s="18" t="s">
        <v>173</v>
      </c>
      <c r="AU486" s="18" t="s">
        <v>82</v>
      </c>
    </row>
    <row r="487" spans="2:65" s="13" customFormat="1">
      <c r="B487" s="158"/>
      <c r="D487" s="150" t="s">
        <v>175</v>
      </c>
      <c r="F487" s="160" t="s">
        <v>634</v>
      </c>
      <c r="H487" s="161">
        <v>202.54599999999999</v>
      </c>
      <c r="I487" s="162"/>
      <c r="L487" s="158"/>
      <c r="M487" s="163"/>
      <c r="T487" s="164"/>
      <c r="AT487" s="159" t="s">
        <v>175</v>
      </c>
      <c r="AU487" s="159" t="s">
        <v>82</v>
      </c>
      <c r="AV487" s="13" t="s">
        <v>82</v>
      </c>
      <c r="AW487" s="13" t="s">
        <v>4</v>
      </c>
      <c r="AX487" s="13" t="s">
        <v>80</v>
      </c>
      <c r="AY487" s="159" t="s">
        <v>163</v>
      </c>
    </row>
    <row r="488" spans="2:65" s="1" customFormat="1" ht="33" customHeight="1">
      <c r="B488" s="33"/>
      <c r="C488" s="133" t="s">
        <v>635</v>
      </c>
      <c r="D488" s="133" t="s">
        <v>166</v>
      </c>
      <c r="E488" s="134" t="s">
        <v>636</v>
      </c>
      <c r="F488" s="135" t="s">
        <v>637</v>
      </c>
      <c r="G488" s="136" t="s">
        <v>111</v>
      </c>
      <c r="H488" s="137">
        <v>529.21600000000001</v>
      </c>
      <c r="I488" s="138"/>
      <c r="J488" s="139">
        <f>ROUND(I488*H488,2)</f>
        <v>0</v>
      </c>
      <c r="K488" s="135" t="s">
        <v>169</v>
      </c>
      <c r="L488" s="33"/>
      <c r="M488" s="140" t="s">
        <v>19</v>
      </c>
      <c r="N488" s="141" t="s">
        <v>44</v>
      </c>
      <c r="P488" s="142">
        <f>O488*H488</f>
        <v>0</v>
      </c>
      <c r="Q488" s="142">
        <v>0</v>
      </c>
      <c r="R488" s="142">
        <f>Q488*H488</f>
        <v>0</v>
      </c>
      <c r="S488" s="142">
        <v>0</v>
      </c>
      <c r="T488" s="143">
        <f>S488*H488</f>
        <v>0</v>
      </c>
      <c r="AR488" s="144" t="s">
        <v>90</v>
      </c>
      <c r="AT488" s="144" t="s">
        <v>166</v>
      </c>
      <c r="AU488" s="144" t="s">
        <v>82</v>
      </c>
      <c r="AY488" s="18" t="s">
        <v>163</v>
      </c>
      <c r="BE488" s="145">
        <f>IF(N488="základní",J488,0)</f>
        <v>0</v>
      </c>
      <c r="BF488" s="145">
        <f>IF(N488="snížená",J488,0)</f>
        <v>0</v>
      </c>
      <c r="BG488" s="145">
        <f>IF(N488="zákl. přenesená",J488,0)</f>
        <v>0</v>
      </c>
      <c r="BH488" s="145">
        <f>IF(N488="sníž. přenesená",J488,0)</f>
        <v>0</v>
      </c>
      <c r="BI488" s="145">
        <f>IF(N488="nulová",J488,0)</f>
        <v>0</v>
      </c>
      <c r="BJ488" s="18" t="s">
        <v>80</v>
      </c>
      <c r="BK488" s="145">
        <f>ROUND(I488*H488,2)</f>
        <v>0</v>
      </c>
      <c r="BL488" s="18" t="s">
        <v>90</v>
      </c>
      <c r="BM488" s="144" t="s">
        <v>638</v>
      </c>
    </row>
    <row r="489" spans="2:65" s="1" customFormat="1">
      <c r="B489" s="33"/>
      <c r="D489" s="146" t="s">
        <v>171</v>
      </c>
      <c r="F489" s="147" t="s">
        <v>639</v>
      </c>
      <c r="I489" s="148"/>
      <c r="L489" s="33"/>
      <c r="M489" s="149"/>
      <c r="T489" s="54"/>
      <c r="AT489" s="18" t="s">
        <v>171</v>
      </c>
      <c r="AU489" s="18" t="s">
        <v>82</v>
      </c>
    </row>
    <row r="490" spans="2:65" s="12" customFormat="1">
      <c r="B490" s="152"/>
      <c r="D490" s="150" t="s">
        <v>175</v>
      </c>
      <c r="E490" s="153" t="s">
        <v>19</v>
      </c>
      <c r="F490" s="154" t="s">
        <v>640</v>
      </c>
      <c r="H490" s="153" t="s">
        <v>19</v>
      </c>
      <c r="I490" s="155"/>
      <c r="L490" s="152"/>
      <c r="M490" s="156"/>
      <c r="T490" s="157"/>
      <c r="AT490" s="153" t="s">
        <v>175</v>
      </c>
      <c r="AU490" s="153" t="s">
        <v>82</v>
      </c>
      <c r="AV490" s="12" t="s">
        <v>80</v>
      </c>
      <c r="AW490" s="12" t="s">
        <v>34</v>
      </c>
      <c r="AX490" s="12" t="s">
        <v>73</v>
      </c>
      <c r="AY490" s="153" t="s">
        <v>163</v>
      </c>
    </row>
    <row r="491" spans="2:65" s="12" customFormat="1">
      <c r="B491" s="152"/>
      <c r="D491" s="150" t="s">
        <v>175</v>
      </c>
      <c r="E491" s="153" t="s">
        <v>19</v>
      </c>
      <c r="F491" s="154" t="s">
        <v>641</v>
      </c>
      <c r="H491" s="153" t="s">
        <v>19</v>
      </c>
      <c r="I491" s="155"/>
      <c r="L491" s="152"/>
      <c r="M491" s="156"/>
      <c r="T491" s="157"/>
      <c r="AT491" s="153" t="s">
        <v>175</v>
      </c>
      <c r="AU491" s="153" t="s">
        <v>82</v>
      </c>
      <c r="AV491" s="12" t="s">
        <v>80</v>
      </c>
      <c r="AW491" s="12" t="s">
        <v>34</v>
      </c>
      <c r="AX491" s="12" t="s">
        <v>73</v>
      </c>
      <c r="AY491" s="153" t="s">
        <v>163</v>
      </c>
    </row>
    <row r="492" spans="2:65" s="13" customFormat="1">
      <c r="B492" s="158"/>
      <c r="D492" s="150" t="s">
        <v>175</v>
      </c>
      <c r="E492" s="159" t="s">
        <v>19</v>
      </c>
      <c r="F492" s="160" t="s">
        <v>642</v>
      </c>
      <c r="H492" s="161">
        <v>264.608</v>
      </c>
      <c r="I492" s="162"/>
      <c r="L492" s="158"/>
      <c r="M492" s="163"/>
      <c r="T492" s="164"/>
      <c r="AT492" s="159" t="s">
        <v>175</v>
      </c>
      <c r="AU492" s="159" t="s">
        <v>82</v>
      </c>
      <c r="AV492" s="13" t="s">
        <v>82</v>
      </c>
      <c r="AW492" s="13" t="s">
        <v>34</v>
      </c>
      <c r="AX492" s="13" t="s">
        <v>73</v>
      </c>
      <c r="AY492" s="159" t="s">
        <v>163</v>
      </c>
    </row>
    <row r="493" spans="2:65" s="13" customFormat="1">
      <c r="B493" s="158"/>
      <c r="D493" s="150" t="s">
        <v>175</v>
      </c>
      <c r="E493" s="159" t="s">
        <v>19</v>
      </c>
      <c r="F493" s="160" t="s">
        <v>643</v>
      </c>
      <c r="H493" s="161">
        <v>264.608</v>
      </c>
      <c r="I493" s="162"/>
      <c r="L493" s="158"/>
      <c r="M493" s="163"/>
      <c r="T493" s="164"/>
      <c r="AT493" s="159" t="s">
        <v>175</v>
      </c>
      <c r="AU493" s="159" t="s">
        <v>82</v>
      </c>
      <c r="AV493" s="13" t="s">
        <v>82</v>
      </c>
      <c r="AW493" s="13" t="s">
        <v>34</v>
      </c>
      <c r="AX493" s="13" t="s">
        <v>73</v>
      </c>
      <c r="AY493" s="159" t="s">
        <v>163</v>
      </c>
    </row>
    <row r="494" spans="2:65" s="14" customFormat="1">
      <c r="B494" s="165"/>
      <c r="D494" s="150" t="s">
        <v>175</v>
      </c>
      <c r="E494" s="166" t="s">
        <v>19</v>
      </c>
      <c r="F494" s="167" t="s">
        <v>214</v>
      </c>
      <c r="H494" s="168">
        <v>529.21600000000001</v>
      </c>
      <c r="I494" s="169"/>
      <c r="L494" s="165"/>
      <c r="M494" s="170"/>
      <c r="T494" s="171"/>
      <c r="AT494" s="166" t="s">
        <v>175</v>
      </c>
      <c r="AU494" s="166" t="s">
        <v>82</v>
      </c>
      <c r="AV494" s="14" t="s">
        <v>90</v>
      </c>
      <c r="AW494" s="14" t="s">
        <v>34</v>
      </c>
      <c r="AX494" s="14" t="s">
        <v>80</v>
      </c>
      <c r="AY494" s="166" t="s">
        <v>163</v>
      </c>
    </row>
    <row r="495" spans="2:65" s="1" customFormat="1" ht="33" customHeight="1">
      <c r="B495" s="33"/>
      <c r="C495" s="133" t="s">
        <v>644</v>
      </c>
      <c r="D495" s="133" t="s">
        <v>166</v>
      </c>
      <c r="E495" s="134" t="s">
        <v>645</v>
      </c>
      <c r="F495" s="135" t="s">
        <v>646</v>
      </c>
      <c r="G495" s="136" t="s">
        <v>111</v>
      </c>
      <c r="H495" s="137">
        <v>264.608</v>
      </c>
      <c r="I495" s="138"/>
      <c r="J495" s="139">
        <f>ROUND(I495*H495,2)</f>
        <v>0</v>
      </c>
      <c r="K495" s="135" t="s">
        <v>169</v>
      </c>
      <c r="L495" s="33"/>
      <c r="M495" s="140" t="s">
        <v>19</v>
      </c>
      <c r="N495" s="141" t="s">
        <v>44</v>
      </c>
      <c r="P495" s="142">
        <f>O495*H495</f>
        <v>0</v>
      </c>
      <c r="Q495" s="142">
        <v>0</v>
      </c>
      <c r="R495" s="142">
        <f>Q495*H495</f>
        <v>0</v>
      </c>
      <c r="S495" s="142">
        <v>0</v>
      </c>
      <c r="T495" s="143">
        <f>S495*H495</f>
        <v>0</v>
      </c>
      <c r="AR495" s="144" t="s">
        <v>90</v>
      </c>
      <c r="AT495" s="144" t="s">
        <v>166</v>
      </c>
      <c r="AU495" s="144" t="s">
        <v>82</v>
      </c>
      <c r="AY495" s="18" t="s">
        <v>163</v>
      </c>
      <c r="BE495" s="145">
        <f>IF(N495="základní",J495,0)</f>
        <v>0</v>
      </c>
      <c r="BF495" s="145">
        <f>IF(N495="snížená",J495,0)</f>
        <v>0</v>
      </c>
      <c r="BG495" s="145">
        <f>IF(N495="zákl. přenesená",J495,0)</f>
        <v>0</v>
      </c>
      <c r="BH495" s="145">
        <f>IF(N495="sníž. přenesená",J495,0)</f>
        <v>0</v>
      </c>
      <c r="BI495" s="145">
        <f>IF(N495="nulová",J495,0)</f>
        <v>0</v>
      </c>
      <c r="BJ495" s="18" t="s">
        <v>80</v>
      </c>
      <c r="BK495" s="145">
        <f>ROUND(I495*H495,2)</f>
        <v>0</v>
      </c>
      <c r="BL495" s="18" t="s">
        <v>90</v>
      </c>
      <c r="BM495" s="144" t="s">
        <v>647</v>
      </c>
    </row>
    <row r="496" spans="2:65" s="1" customFormat="1">
      <c r="B496" s="33"/>
      <c r="D496" s="146" t="s">
        <v>171</v>
      </c>
      <c r="F496" s="147" t="s">
        <v>648</v>
      </c>
      <c r="I496" s="148"/>
      <c r="L496" s="33"/>
      <c r="M496" s="149"/>
      <c r="T496" s="54"/>
      <c r="AT496" s="18" t="s">
        <v>171</v>
      </c>
      <c r="AU496" s="18" t="s">
        <v>82</v>
      </c>
    </row>
    <row r="497" spans="2:65" s="1" customFormat="1">
      <c r="B497" s="33"/>
      <c r="D497" s="150" t="s">
        <v>173</v>
      </c>
      <c r="F497" s="151" t="s">
        <v>649</v>
      </c>
      <c r="I497" s="148"/>
      <c r="L497" s="33"/>
      <c r="M497" s="149"/>
      <c r="T497" s="54"/>
      <c r="AT497" s="18" t="s">
        <v>173</v>
      </c>
      <c r="AU497" s="18" t="s">
        <v>82</v>
      </c>
    </row>
    <row r="498" spans="2:65" s="13" customFormat="1">
      <c r="B498" s="158"/>
      <c r="D498" s="150" t="s">
        <v>175</v>
      </c>
      <c r="E498" s="159" t="s">
        <v>19</v>
      </c>
      <c r="F498" s="160" t="s">
        <v>650</v>
      </c>
      <c r="H498" s="161">
        <v>264.608</v>
      </c>
      <c r="I498" s="162"/>
      <c r="L498" s="158"/>
      <c r="M498" s="163"/>
      <c r="T498" s="164"/>
      <c r="AT498" s="159" t="s">
        <v>175</v>
      </c>
      <c r="AU498" s="159" t="s">
        <v>82</v>
      </c>
      <c r="AV498" s="13" t="s">
        <v>82</v>
      </c>
      <c r="AW498" s="13" t="s">
        <v>34</v>
      </c>
      <c r="AX498" s="13" t="s">
        <v>80</v>
      </c>
      <c r="AY498" s="159" t="s">
        <v>163</v>
      </c>
    </row>
    <row r="499" spans="2:65" s="1" customFormat="1" ht="49.15" customHeight="1">
      <c r="B499" s="33"/>
      <c r="C499" s="133" t="s">
        <v>651</v>
      </c>
      <c r="D499" s="133" t="s">
        <v>166</v>
      </c>
      <c r="E499" s="134" t="s">
        <v>652</v>
      </c>
      <c r="F499" s="135" t="s">
        <v>653</v>
      </c>
      <c r="G499" s="136" t="s">
        <v>111</v>
      </c>
      <c r="H499" s="137">
        <v>264.608</v>
      </c>
      <c r="I499" s="138"/>
      <c r="J499" s="139">
        <f>ROUND(I499*H499,2)</f>
        <v>0</v>
      </c>
      <c r="K499" s="135" t="s">
        <v>169</v>
      </c>
      <c r="L499" s="33"/>
      <c r="M499" s="140" t="s">
        <v>19</v>
      </c>
      <c r="N499" s="141" t="s">
        <v>44</v>
      </c>
      <c r="P499" s="142">
        <f>O499*H499</f>
        <v>0</v>
      </c>
      <c r="Q499" s="142">
        <v>0</v>
      </c>
      <c r="R499" s="142">
        <f>Q499*H499</f>
        <v>0</v>
      </c>
      <c r="S499" s="142">
        <v>0</v>
      </c>
      <c r="T499" s="143">
        <f>S499*H499</f>
        <v>0</v>
      </c>
      <c r="AR499" s="144" t="s">
        <v>90</v>
      </c>
      <c r="AT499" s="144" t="s">
        <v>166</v>
      </c>
      <c r="AU499" s="144" t="s">
        <v>82</v>
      </c>
      <c r="AY499" s="18" t="s">
        <v>163</v>
      </c>
      <c r="BE499" s="145">
        <f>IF(N499="základní",J499,0)</f>
        <v>0</v>
      </c>
      <c r="BF499" s="145">
        <f>IF(N499="snížená",J499,0)</f>
        <v>0</v>
      </c>
      <c r="BG499" s="145">
        <f>IF(N499="zákl. přenesená",J499,0)</f>
        <v>0</v>
      </c>
      <c r="BH499" s="145">
        <f>IF(N499="sníž. přenesená",J499,0)</f>
        <v>0</v>
      </c>
      <c r="BI499" s="145">
        <f>IF(N499="nulová",J499,0)</f>
        <v>0</v>
      </c>
      <c r="BJ499" s="18" t="s">
        <v>80</v>
      </c>
      <c r="BK499" s="145">
        <f>ROUND(I499*H499,2)</f>
        <v>0</v>
      </c>
      <c r="BL499" s="18" t="s">
        <v>90</v>
      </c>
      <c r="BM499" s="144" t="s">
        <v>654</v>
      </c>
    </row>
    <row r="500" spans="2:65" s="1" customFormat="1">
      <c r="B500" s="33"/>
      <c r="D500" s="146" t="s">
        <v>171</v>
      </c>
      <c r="F500" s="147" t="s">
        <v>655</v>
      </c>
      <c r="I500" s="148"/>
      <c r="L500" s="33"/>
      <c r="M500" s="149"/>
      <c r="T500" s="54"/>
      <c r="AT500" s="18" t="s">
        <v>171</v>
      </c>
      <c r="AU500" s="18" t="s">
        <v>82</v>
      </c>
    </row>
    <row r="501" spans="2:65" s="13" customFormat="1">
      <c r="B501" s="158"/>
      <c r="D501" s="150" t="s">
        <v>175</v>
      </c>
      <c r="E501" s="159" t="s">
        <v>19</v>
      </c>
      <c r="F501" s="160" t="s">
        <v>656</v>
      </c>
      <c r="H501" s="161">
        <v>264.608</v>
      </c>
      <c r="I501" s="162"/>
      <c r="L501" s="158"/>
      <c r="M501" s="163"/>
      <c r="T501" s="164"/>
      <c r="AT501" s="159" t="s">
        <v>175</v>
      </c>
      <c r="AU501" s="159" t="s">
        <v>82</v>
      </c>
      <c r="AV501" s="13" t="s">
        <v>82</v>
      </c>
      <c r="AW501" s="13" t="s">
        <v>34</v>
      </c>
      <c r="AX501" s="13" t="s">
        <v>80</v>
      </c>
      <c r="AY501" s="159" t="s">
        <v>163</v>
      </c>
    </row>
    <row r="502" spans="2:65" s="1" customFormat="1" ht="24.2" customHeight="1">
      <c r="B502" s="33"/>
      <c r="C502" s="133" t="s">
        <v>657</v>
      </c>
      <c r="D502" s="133" t="s">
        <v>166</v>
      </c>
      <c r="E502" s="134" t="s">
        <v>658</v>
      </c>
      <c r="F502" s="135" t="s">
        <v>659</v>
      </c>
      <c r="G502" s="136" t="s">
        <v>111</v>
      </c>
      <c r="H502" s="137">
        <v>264.608</v>
      </c>
      <c r="I502" s="138"/>
      <c r="J502" s="139">
        <f>ROUND(I502*H502,2)</f>
        <v>0</v>
      </c>
      <c r="K502" s="135" t="s">
        <v>169</v>
      </c>
      <c r="L502" s="33"/>
      <c r="M502" s="140" t="s">
        <v>19</v>
      </c>
      <c r="N502" s="141" t="s">
        <v>44</v>
      </c>
      <c r="P502" s="142">
        <f>O502*H502</f>
        <v>0</v>
      </c>
      <c r="Q502" s="142">
        <v>0</v>
      </c>
      <c r="R502" s="142">
        <f>Q502*H502</f>
        <v>0</v>
      </c>
      <c r="S502" s="142">
        <v>0</v>
      </c>
      <c r="T502" s="143">
        <f>S502*H502</f>
        <v>0</v>
      </c>
      <c r="AR502" s="144" t="s">
        <v>90</v>
      </c>
      <c r="AT502" s="144" t="s">
        <v>166</v>
      </c>
      <c r="AU502" s="144" t="s">
        <v>82</v>
      </c>
      <c r="AY502" s="18" t="s">
        <v>163</v>
      </c>
      <c r="BE502" s="145">
        <f>IF(N502="základní",J502,0)</f>
        <v>0</v>
      </c>
      <c r="BF502" s="145">
        <f>IF(N502="snížená",J502,0)</f>
        <v>0</v>
      </c>
      <c r="BG502" s="145">
        <f>IF(N502="zákl. přenesená",J502,0)</f>
        <v>0</v>
      </c>
      <c r="BH502" s="145">
        <f>IF(N502="sníž. přenesená",J502,0)</f>
        <v>0</v>
      </c>
      <c r="BI502" s="145">
        <f>IF(N502="nulová",J502,0)</f>
        <v>0</v>
      </c>
      <c r="BJ502" s="18" t="s">
        <v>80</v>
      </c>
      <c r="BK502" s="145">
        <f>ROUND(I502*H502,2)</f>
        <v>0</v>
      </c>
      <c r="BL502" s="18" t="s">
        <v>90</v>
      </c>
      <c r="BM502" s="144" t="s">
        <v>660</v>
      </c>
    </row>
    <row r="503" spans="2:65" s="1" customFormat="1">
      <c r="B503" s="33"/>
      <c r="D503" s="146" t="s">
        <v>171</v>
      </c>
      <c r="F503" s="147" t="s">
        <v>661</v>
      </c>
      <c r="I503" s="148"/>
      <c r="L503" s="33"/>
      <c r="M503" s="149"/>
      <c r="T503" s="54"/>
      <c r="AT503" s="18" t="s">
        <v>171</v>
      </c>
      <c r="AU503" s="18" t="s">
        <v>82</v>
      </c>
    </row>
    <row r="504" spans="2:65" s="13" customFormat="1">
      <c r="B504" s="158"/>
      <c r="D504" s="150" t="s">
        <v>175</v>
      </c>
      <c r="E504" s="159" t="s">
        <v>19</v>
      </c>
      <c r="F504" s="160" t="s">
        <v>662</v>
      </c>
      <c r="H504" s="161">
        <v>264.608</v>
      </c>
      <c r="I504" s="162"/>
      <c r="L504" s="158"/>
      <c r="M504" s="163"/>
      <c r="T504" s="164"/>
      <c r="AT504" s="159" t="s">
        <v>175</v>
      </c>
      <c r="AU504" s="159" t="s">
        <v>82</v>
      </c>
      <c r="AV504" s="13" t="s">
        <v>82</v>
      </c>
      <c r="AW504" s="13" t="s">
        <v>34</v>
      </c>
      <c r="AX504" s="13" t="s">
        <v>80</v>
      </c>
      <c r="AY504" s="159" t="s">
        <v>163</v>
      </c>
    </row>
    <row r="505" spans="2:65" s="1" customFormat="1" ht="49.15" customHeight="1">
      <c r="B505" s="33"/>
      <c r="C505" s="133" t="s">
        <v>663</v>
      </c>
      <c r="D505" s="133" t="s">
        <v>166</v>
      </c>
      <c r="E505" s="134" t="s">
        <v>664</v>
      </c>
      <c r="F505" s="135" t="s">
        <v>665</v>
      </c>
      <c r="G505" s="136" t="s">
        <v>111</v>
      </c>
      <c r="H505" s="137">
        <v>264.608</v>
      </c>
      <c r="I505" s="138"/>
      <c r="J505" s="139">
        <f>ROUND(I505*H505,2)</f>
        <v>0</v>
      </c>
      <c r="K505" s="135" t="s">
        <v>169</v>
      </c>
      <c r="L505" s="33"/>
      <c r="M505" s="140" t="s">
        <v>19</v>
      </c>
      <c r="N505" s="141" t="s">
        <v>44</v>
      </c>
      <c r="P505" s="142">
        <f>O505*H505</f>
        <v>0</v>
      </c>
      <c r="Q505" s="142">
        <v>0</v>
      </c>
      <c r="R505" s="142">
        <f>Q505*H505</f>
        <v>0</v>
      </c>
      <c r="S505" s="142">
        <v>0</v>
      </c>
      <c r="T505" s="143">
        <f>S505*H505</f>
        <v>0</v>
      </c>
      <c r="AR505" s="144" t="s">
        <v>90</v>
      </c>
      <c r="AT505" s="144" t="s">
        <v>166</v>
      </c>
      <c r="AU505" s="144" t="s">
        <v>82</v>
      </c>
      <c r="AY505" s="18" t="s">
        <v>163</v>
      </c>
      <c r="BE505" s="145">
        <f>IF(N505="základní",J505,0)</f>
        <v>0</v>
      </c>
      <c r="BF505" s="145">
        <f>IF(N505="snížená",J505,0)</f>
        <v>0</v>
      </c>
      <c r="BG505" s="145">
        <f>IF(N505="zákl. přenesená",J505,0)</f>
        <v>0</v>
      </c>
      <c r="BH505" s="145">
        <f>IF(N505="sníž. přenesená",J505,0)</f>
        <v>0</v>
      </c>
      <c r="BI505" s="145">
        <f>IF(N505="nulová",J505,0)</f>
        <v>0</v>
      </c>
      <c r="BJ505" s="18" t="s">
        <v>80</v>
      </c>
      <c r="BK505" s="145">
        <f>ROUND(I505*H505,2)</f>
        <v>0</v>
      </c>
      <c r="BL505" s="18" t="s">
        <v>90</v>
      </c>
      <c r="BM505" s="144" t="s">
        <v>666</v>
      </c>
    </row>
    <row r="506" spans="2:65" s="1" customFormat="1">
      <c r="B506" s="33"/>
      <c r="D506" s="146" t="s">
        <v>171</v>
      </c>
      <c r="F506" s="147" t="s">
        <v>667</v>
      </c>
      <c r="I506" s="148"/>
      <c r="L506" s="33"/>
      <c r="M506" s="149"/>
      <c r="T506" s="54"/>
      <c r="AT506" s="18" t="s">
        <v>171</v>
      </c>
      <c r="AU506" s="18" t="s">
        <v>82</v>
      </c>
    </row>
    <row r="507" spans="2:65" s="13" customFormat="1">
      <c r="B507" s="158"/>
      <c r="D507" s="150" t="s">
        <v>175</v>
      </c>
      <c r="E507" s="159" t="s">
        <v>19</v>
      </c>
      <c r="F507" s="160" t="s">
        <v>668</v>
      </c>
      <c r="H507" s="161">
        <v>264.608</v>
      </c>
      <c r="I507" s="162"/>
      <c r="L507" s="158"/>
      <c r="M507" s="163"/>
      <c r="T507" s="164"/>
      <c r="AT507" s="159" t="s">
        <v>175</v>
      </c>
      <c r="AU507" s="159" t="s">
        <v>82</v>
      </c>
      <c r="AV507" s="13" t="s">
        <v>82</v>
      </c>
      <c r="AW507" s="13" t="s">
        <v>34</v>
      </c>
      <c r="AX507" s="13" t="s">
        <v>80</v>
      </c>
      <c r="AY507" s="159" t="s">
        <v>163</v>
      </c>
    </row>
    <row r="508" spans="2:65" s="11" customFormat="1" ht="22.9" customHeight="1">
      <c r="B508" s="121"/>
      <c r="D508" s="122" t="s">
        <v>72</v>
      </c>
      <c r="E508" s="131" t="s">
        <v>669</v>
      </c>
      <c r="F508" s="131" t="s">
        <v>670</v>
      </c>
      <c r="I508" s="124"/>
      <c r="J508" s="132">
        <f>BK508</f>
        <v>0</v>
      </c>
      <c r="L508" s="121"/>
      <c r="M508" s="126"/>
      <c r="P508" s="127">
        <f>SUM(P509:P518)</f>
        <v>0</v>
      </c>
      <c r="R508" s="127">
        <f>SUM(R509:R518)</f>
        <v>0</v>
      </c>
      <c r="T508" s="128">
        <f>SUM(T509:T518)</f>
        <v>0</v>
      </c>
      <c r="AR508" s="122" t="s">
        <v>80</v>
      </c>
      <c r="AT508" s="129" t="s">
        <v>72</v>
      </c>
      <c r="AU508" s="129" t="s">
        <v>80</v>
      </c>
      <c r="AY508" s="122" t="s">
        <v>163</v>
      </c>
      <c r="BK508" s="130">
        <f>SUM(BK509:BK518)</f>
        <v>0</v>
      </c>
    </row>
    <row r="509" spans="2:65" s="1" customFormat="1" ht="37.9" customHeight="1">
      <c r="B509" s="33"/>
      <c r="C509" s="133" t="s">
        <v>671</v>
      </c>
      <c r="D509" s="133" t="s">
        <v>166</v>
      </c>
      <c r="E509" s="134" t="s">
        <v>672</v>
      </c>
      <c r="F509" s="135" t="s">
        <v>673</v>
      </c>
      <c r="G509" s="136" t="s">
        <v>674</v>
      </c>
      <c r="H509" s="137">
        <v>60</v>
      </c>
      <c r="I509" s="138"/>
      <c r="J509" s="139">
        <f>ROUND(I509*H509,2)</f>
        <v>0</v>
      </c>
      <c r="K509" s="135" t="s">
        <v>169</v>
      </c>
      <c r="L509" s="33"/>
      <c r="M509" s="140" t="s">
        <v>19</v>
      </c>
      <c r="N509" s="141" t="s">
        <v>44</v>
      </c>
      <c r="P509" s="142">
        <f>O509*H509</f>
        <v>0</v>
      </c>
      <c r="Q509" s="142">
        <v>0</v>
      </c>
      <c r="R509" s="142">
        <f>Q509*H509</f>
        <v>0</v>
      </c>
      <c r="S509" s="142">
        <v>0</v>
      </c>
      <c r="T509" s="143">
        <f>S509*H509</f>
        <v>0</v>
      </c>
      <c r="AR509" s="144" t="s">
        <v>90</v>
      </c>
      <c r="AT509" s="144" t="s">
        <v>166</v>
      </c>
      <c r="AU509" s="144" t="s">
        <v>82</v>
      </c>
      <c r="AY509" s="18" t="s">
        <v>163</v>
      </c>
      <c r="BE509" s="145">
        <f>IF(N509="základní",J509,0)</f>
        <v>0</v>
      </c>
      <c r="BF509" s="145">
        <f>IF(N509="snížená",J509,0)</f>
        <v>0</v>
      </c>
      <c r="BG509" s="145">
        <f>IF(N509="zákl. přenesená",J509,0)</f>
        <v>0</v>
      </c>
      <c r="BH509" s="145">
        <f>IF(N509="sníž. přenesená",J509,0)</f>
        <v>0</v>
      </c>
      <c r="BI509" s="145">
        <f>IF(N509="nulová",J509,0)</f>
        <v>0</v>
      </c>
      <c r="BJ509" s="18" t="s">
        <v>80</v>
      </c>
      <c r="BK509" s="145">
        <f>ROUND(I509*H509,2)</f>
        <v>0</v>
      </c>
      <c r="BL509" s="18" t="s">
        <v>90</v>
      </c>
      <c r="BM509" s="144" t="s">
        <v>675</v>
      </c>
    </row>
    <row r="510" spans="2:65" s="1" customFormat="1">
      <c r="B510" s="33"/>
      <c r="D510" s="146" t="s">
        <v>171</v>
      </c>
      <c r="F510" s="147" t="s">
        <v>676</v>
      </c>
      <c r="I510" s="148"/>
      <c r="L510" s="33"/>
      <c r="M510" s="149"/>
      <c r="T510" s="54"/>
      <c r="AT510" s="18" t="s">
        <v>171</v>
      </c>
      <c r="AU510" s="18" t="s">
        <v>82</v>
      </c>
    </row>
    <row r="511" spans="2:65" s="1" customFormat="1">
      <c r="B511" s="33"/>
      <c r="D511" s="150" t="s">
        <v>173</v>
      </c>
      <c r="F511" s="151" t="s">
        <v>677</v>
      </c>
      <c r="I511" s="148"/>
      <c r="L511" s="33"/>
      <c r="M511" s="149"/>
      <c r="T511" s="54"/>
      <c r="AT511" s="18" t="s">
        <v>173</v>
      </c>
      <c r="AU511" s="18" t="s">
        <v>82</v>
      </c>
    </row>
    <row r="512" spans="2:65" s="12" customFormat="1">
      <c r="B512" s="152"/>
      <c r="D512" s="150" t="s">
        <v>175</v>
      </c>
      <c r="E512" s="153" t="s">
        <v>19</v>
      </c>
      <c r="F512" s="154" t="s">
        <v>678</v>
      </c>
      <c r="H512" s="153" t="s">
        <v>19</v>
      </c>
      <c r="I512" s="155"/>
      <c r="L512" s="152"/>
      <c r="M512" s="156"/>
      <c r="T512" s="157"/>
      <c r="AT512" s="153" t="s">
        <v>175</v>
      </c>
      <c r="AU512" s="153" t="s">
        <v>82</v>
      </c>
      <c r="AV512" s="12" t="s">
        <v>80</v>
      </c>
      <c r="AW512" s="12" t="s">
        <v>34</v>
      </c>
      <c r="AX512" s="12" t="s">
        <v>73</v>
      </c>
      <c r="AY512" s="153" t="s">
        <v>163</v>
      </c>
    </row>
    <row r="513" spans="2:65" s="13" customFormat="1">
      <c r="B513" s="158"/>
      <c r="D513" s="150" t="s">
        <v>175</v>
      </c>
      <c r="E513" s="159" t="s">
        <v>19</v>
      </c>
      <c r="F513" s="160" t="s">
        <v>679</v>
      </c>
      <c r="H513" s="161">
        <v>60</v>
      </c>
      <c r="I513" s="162"/>
      <c r="L513" s="158"/>
      <c r="M513" s="163"/>
      <c r="T513" s="164"/>
      <c r="AT513" s="159" t="s">
        <v>175</v>
      </c>
      <c r="AU513" s="159" t="s">
        <v>82</v>
      </c>
      <c r="AV513" s="13" t="s">
        <v>82</v>
      </c>
      <c r="AW513" s="13" t="s">
        <v>34</v>
      </c>
      <c r="AX513" s="13" t="s">
        <v>80</v>
      </c>
      <c r="AY513" s="159" t="s">
        <v>163</v>
      </c>
    </row>
    <row r="514" spans="2:65" s="1" customFormat="1" ht="37.9" customHeight="1">
      <c r="B514" s="33"/>
      <c r="C514" s="133" t="s">
        <v>680</v>
      </c>
      <c r="D514" s="133" t="s">
        <v>166</v>
      </c>
      <c r="E514" s="134" t="s">
        <v>681</v>
      </c>
      <c r="F514" s="135" t="s">
        <v>682</v>
      </c>
      <c r="G514" s="136" t="s">
        <v>111</v>
      </c>
      <c r="H514" s="137">
        <v>73.08</v>
      </c>
      <c r="I514" s="138"/>
      <c r="J514" s="139">
        <f>ROUND(I514*H514,2)</f>
        <v>0</v>
      </c>
      <c r="K514" s="135" t="s">
        <v>169</v>
      </c>
      <c r="L514" s="33"/>
      <c r="M514" s="140" t="s">
        <v>19</v>
      </c>
      <c r="N514" s="141" t="s">
        <v>44</v>
      </c>
      <c r="P514" s="142">
        <f>O514*H514</f>
        <v>0</v>
      </c>
      <c r="Q514" s="142">
        <v>0</v>
      </c>
      <c r="R514" s="142">
        <f>Q514*H514</f>
        <v>0</v>
      </c>
      <c r="S514" s="142">
        <v>0</v>
      </c>
      <c r="T514" s="143">
        <f>S514*H514</f>
        <v>0</v>
      </c>
      <c r="AR514" s="144" t="s">
        <v>90</v>
      </c>
      <c r="AT514" s="144" t="s">
        <v>166</v>
      </c>
      <c r="AU514" s="144" t="s">
        <v>82</v>
      </c>
      <c r="AY514" s="18" t="s">
        <v>163</v>
      </c>
      <c r="BE514" s="145">
        <f>IF(N514="základní",J514,0)</f>
        <v>0</v>
      </c>
      <c r="BF514" s="145">
        <f>IF(N514="snížená",J514,0)</f>
        <v>0</v>
      </c>
      <c r="BG514" s="145">
        <f>IF(N514="zákl. přenesená",J514,0)</f>
        <v>0</v>
      </c>
      <c r="BH514" s="145">
        <f>IF(N514="sníž. přenesená",J514,0)</f>
        <v>0</v>
      </c>
      <c r="BI514" s="145">
        <f>IF(N514="nulová",J514,0)</f>
        <v>0</v>
      </c>
      <c r="BJ514" s="18" t="s">
        <v>80</v>
      </c>
      <c r="BK514" s="145">
        <f>ROUND(I514*H514,2)</f>
        <v>0</v>
      </c>
      <c r="BL514" s="18" t="s">
        <v>90</v>
      </c>
      <c r="BM514" s="144" t="s">
        <v>683</v>
      </c>
    </row>
    <row r="515" spans="2:65" s="1" customFormat="1">
      <c r="B515" s="33"/>
      <c r="D515" s="146" t="s">
        <v>171</v>
      </c>
      <c r="F515" s="147" t="s">
        <v>684</v>
      </c>
      <c r="I515" s="148"/>
      <c r="L515" s="33"/>
      <c r="M515" s="149"/>
      <c r="T515" s="54"/>
      <c r="AT515" s="18" t="s">
        <v>171</v>
      </c>
      <c r="AU515" s="18" t="s">
        <v>82</v>
      </c>
    </row>
    <row r="516" spans="2:65" s="12" customFormat="1">
      <c r="B516" s="152"/>
      <c r="D516" s="150" t="s">
        <v>175</v>
      </c>
      <c r="E516" s="153" t="s">
        <v>19</v>
      </c>
      <c r="F516" s="154" t="s">
        <v>685</v>
      </c>
      <c r="H516" s="153" t="s">
        <v>19</v>
      </c>
      <c r="I516" s="155"/>
      <c r="L516" s="152"/>
      <c r="M516" s="156"/>
      <c r="T516" s="157"/>
      <c r="AT516" s="153" t="s">
        <v>175</v>
      </c>
      <c r="AU516" s="153" t="s">
        <v>82</v>
      </c>
      <c r="AV516" s="12" t="s">
        <v>80</v>
      </c>
      <c r="AW516" s="12" t="s">
        <v>34</v>
      </c>
      <c r="AX516" s="12" t="s">
        <v>73</v>
      </c>
      <c r="AY516" s="153" t="s">
        <v>163</v>
      </c>
    </row>
    <row r="517" spans="2:65" s="13" customFormat="1">
      <c r="B517" s="158"/>
      <c r="D517" s="150" t="s">
        <v>175</v>
      </c>
      <c r="E517" s="159" t="s">
        <v>19</v>
      </c>
      <c r="F517" s="160" t="s">
        <v>686</v>
      </c>
      <c r="H517" s="161">
        <v>73.08</v>
      </c>
      <c r="I517" s="162"/>
      <c r="L517" s="158"/>
      <c r="M517" s="163"/>
      <c r="T517" s="164"/>
      <c r="AT517" s="159" t="s">
        <v>175</v>
      </c>
      <c r="AU517" s="159" t="s">
        <v>82</v>
      </c>
      <c r="AV517" s="13" t="s">
        <v>82</v>
      </c>
      <c r="AW517" s="13" t="s">
        <v>34</v>
      </c>
      <c r="AX517" s="13" t="s">
        <v>73</v>
      </c>
      <c r="AY517" s="159" t="s">
        <v>163</v>
      </c>
    </row>
    <row r="518" spans="2:65" s="14" customFormat="1">
      <c r="B518" s="165"/>
      <c r="D518" s="150" t="s">
        <v>175</v>
      </c>
      <c r="E518" s="166" t="s">
        <v>19</v>
      </c>
      <c r="F518" s="167" t="s">
        <v>214</v>
      </c>
      <c r="H518" s="168">
        <v>73.08</v>
      </c>
      <c r="I518" s="169"/>
      <c r="L518" s="165"/>
      <c r="M518" s="170"/>
      <c r="T518" s="171"/>
      <c r="AT518" s="166" t="s">
        <v>175</v>
      </c>
      <c r="AU518" s="166" t="s">
        <v>82</v>
      </c>
      <c r="AV518" s="14" t="s">
        <v>90</v>
      </c>
      <c r="AW518" s="14" t="s">
        <v>34</v>
      </c>
      <c r="AX518" s="14" t="s">
        <v>80</v>
      </c>
      <c r="AY518" s="166" t="s">
        <v>163</v>
      </c>
    </row>
    <row r="519" spans="2:65" s="11" customFormat="1" ht="22.9" customHeight="1">
      <c r="B519" s="121"/>
      <c r="D519" s="122" t="s">
        <v>72</v>
      </c>
      <c r="E519" s="131" t="s">
        <v>687</v>
      </c>
      <c r="F519" s="131" t="s">
        <v>688</v>
      </c>
      <c r="I519" s="124"/>
      <c r="J519" s="132">
        <f>BK519</f>
        <v>0</v>
      </c>
      <c r="L519" s="121"/>
      <c r="M519" s="126"/>
      <c r="P519" s="127">
        <f>SUM(P520:P527)</f>
        <v>0</v>
      </c>
      <c r="R519" s="127">
        <f>SUM(R520:R527)</f>
        <v>0</v>
      </c>
      <c r="T519" s="128">
        <f>SUM(T520:T527)</f>
        <v>0</v>
      </c>
      <c r="AR519" s="122" t="s">
        <v>80</v>
      </c>
      <c r="AT519" s="129" t="s">
        <v>72</v>
      </c>
      <c r="AU519" s="129" t="s">
        <v>80</v>
      </c>
      <c r="AY519" s="122" t="s">
        <v>163</v>
      </c>
      <c r="BK519" s="130">
        <f>SUM(BK520:BK527)</f>
        <v>0</v>
      </c>
    </row>
    <row r="520" spans="2:65" s="1" customFormat="1" ht="24.2" customHeight="1">
      <c r="B520" s="33"/>
      <c r="C520" s="133" t="s">
        <v>689</v>
      </c>
      <c r="D520" s="133" t="s">
        <v>166</v>
      </c>
      <c r="E520" s="134" t="s">
        <v>690</v>
      </c>
      <c r="F520" s="135" t="s">
        <v>691</v>
      </c>
      <c r="G520" s="136" t="s">
        <v>111</v>
      </c>
      <c r="H520" s="137">
        <v>264.608</v>
      </c>
      <c r="I520" s="138"/>
      <c r="J520" s="139">
        <f>ROUND(I520*H520,2)</f>
        <v>0</v>
      </c>
      <c r="K520" s="135" t="s">
        <v>169</v>
      </c>
      <c r="L520" s="33"/>
      <c r="M520" s="140" t="s">
        <v>19</v>
      </c>
      <c r="N520" s="141" t="s">
        <v>44</v>
      </c>
      <c r="P520" s="142">
        <f>O520*H520</f>
        <v>0</v>
      </c>
      <c r="Q520" s="142">
        <v>0</v>
      </c>
      <c r="R520" s="142">
        <f>Q520*H520</f>
        <v>0</v>
      </c>
      <c r="S520" s="142">
        <v>0</v>
      </c>
      <c r="T520" s="143">
        <f>S520*H520</f>
        <v>0</v>
      </c>
      <c r="AR520" s="144" t="s">
        <v>90</v>
      </c>
      <c r="AT520" s="144" t="s">
        <v>166</v>
      </c>
      <c r="AU520" s="144" t="s">
        <v>82</v>
      </c>
      <c r="AY520" s="18" t="s">
        <v>163</v>
      </c>
      <c r="BE520" s="145">
        <f>IF(N520="základní",J520,0)</f>
        <v>0</v>
      </c>
      <c r="BF520" s="145">
        <f>IF(N520="snížená",J520,0)</f>
        <v>0</v>
      </c>
      <c r="BG520" s="145">
        <f>IF(N520="zákl. přenesená",J520,0)</f>
        <v>0</v>
      </c>
      <c r="BH520" s="145">
        <f>IF(N520="sníž. přenesená",J520,0)</f>
        <v>0</v>
      </c>
      <c r="BI520" s="145">
        <f>IF(N520="nulová",J520,0)</f>
        <v>0</v>
      </c>
      <c r="BJ520" s="18" t="s">
        <v>80</v>
      </c>
      <c r="BK520" s="145">
        <f>ROUND(I520*H520,2)</f>
        <v>0</v>
      </c>
      <c r="BL520" s="18" t="s">
        <v>90</v>
      </c>
      <c r="BM520" s="144" t="s">
        <v>692</v>
      </c>
    </row>
    <row r="521" spans="2:65" s="1" customFormat="1">
      <c r="B521" s="33"/>
      <c r="D521" s="146" t="s">
        <v>171</v>
      </c>
      <c r="F521" s="147" t="s">
        <v>693</v>
      </c>
      <c r="I521" s="148"/>
      <c r="L521" s="33"/>
      <c r="M521" s="149"/>
      <c r="T521" s="54"/>
      <c r="AT521" s="18" t="s">
        <v>171</v>
      </c>
      <c r="AU521" s="18" t="s">
        <v>82</v>
      </c>
    </row>
    <row r="522" spans="2:65" s="12" customFormat="1">
      <c r="B522" s="152"/>
      <c r="D522" s="150" t="s">
        <v>175</v>
      </c>
      <c r="E522" s="153" t="s">
        <v>19</v>
      </c>
      <c r="F522" s="154" t="s">
        <v>694</v>
      </c>
      <c r="H522" s="153" t="s">
        <v>19</v>
      </c>
      <c r="I522" s="155"/>
      <c r="L522" s="152"/>
      <c r="M522" s="156"/>
      <c r="T522" s="157"/>
      <c r="AT522" s="153" t="s">
        <v>175</v>
      </c>
      <c r="AU522" s="153" t="s">
        <v>82</v>
      </c>
      <c r="AV522" s="12" t="s">
        <v>80</v>
      </c>
      <c r="AW522" s="12" t="s">
        <v>34</v>
      </c>
      <c r="AX522" s="12" t="s">
        <v>73</v>
      </c>
      <c r="AY522" s="153" t="s">
        <v>163</v>
      </c>
    </row>
    <row r="523" spans="2:65" s="13" customFormat="1">
      <c r="B523" s="158"/>
      <c r="D523" s="150" t="s">
        <v>175</v>
      </c>
      <c r="E523" s="159" t="s">
        <v>19</v>
      </c>
      <c r="F523" s="160" t="s">
        <v>109</v>
      </c>
      <c r="H523" s="161">
        <v>264.608</v>
      </c>
      <c r="I523" s="162"/>
      <c r="L523" s="158"/>
      <c r="M523" s="163"/>
      <c r="T523" s="164"/>
      <c r="AT523" s="159" t="s">
        <v>175</v>
      </c>
      <c r="AU523" s="159" t="s">
        <v>82</v>
      </c>
      <c r="AV523" s="13" t="s">
        <v>82</v>
      </c>
      <c r="AW523" s="13" t="s">
        <v>34</v>
      </c>
      <c r="AX523" s="13" t="s">
        <v>73</v>
      </c>
      <c r="AY523" s="159" t="s">
        <v>163</v>
      </c>
    </row>
    <row r="524" spans="2:65" s="14" customFormat="1">
      <c r="B524" s="165"/>
      <c r="D524" s="150" t="s">
        <v>175</v>
      </c>
      <c r="E524" s="166" t="s">
        <v>19</v>
      </c>
      <c r="F524" s="167" t="s">
        <v>214</v>
      </c>
      <c r="H524" s="168">
        <v>264.608</v>
      </c>
      <c r="I524" s="169"/>
      <c r="L524" s="165"/>
      <c r="M524" s="170"/>
      <c r="T524" s="171"/>
      <c r="AT524" s="166" t="s">
        <v>175</v>
      </c>
      <c r="AU524" s="166" t="s">
        <v>82</v>
      </c>
      <c r="AV524" s="14" t="s">
        <v>90</v>
      </c>
      <c r="AW524" s="14" t="s">
        <v>34</v>
      </c>
      <c r="AX524" s="14" t="s">
        <v>80</v>
      </c>
      <c r="AY524" s="166" t="s">
        <v>163</v>
      </c>
    </row>
    <row r="525" spans="2:65" s="1" customFormat="1" ht="24.2" customHeight="1">
      <c r="B525" s="33"/>
      <c r="C525" s="133" t="s">
        <v>695</v>
      </c>
      <c r="D525" s="133" t="s">
        <v>166</v>
      </c>
      <c r="E525" s="134" t="s">
        <v>696</v>
      </c>
      <c r="F525" s="135" t="s">
        <v>697</v>
      </c>
      <c r="G525" s="136" t="s">
        <v>394</v>
      </c>
      <c r="H525" s="137">
        <v>1</v>
      </c>
      <c r="I525" s="138"/>
      <c r="J525" s="139">
        <f>ROUND(I525*H525,2)</f>
        <v>0</v>
      </c>
      <c r="K525" s="135" t="s">
        <v>19</v>
      </c>
      <c r="L525" s="33"/>
      <c r="M525" s="140" t="s">
        <v>19</v>
      </c>
      <c r="N525" s="141" t="s">
        <v>44</v>
      </c>
      <c r="P525" s="142">
        <f>O525*H525</f>
        <v>0</v>
      </c>
      <c r="Q525" s="142">
        <v>0</v>
      </c>
      <c r="R525" s="142">
        <f>Q525*H525</f>
        <v>0</v>
      </c>
      <c r="S525" s="142">
        <v>0</v>
      </c>
      <c r="T525" s="143">
        <f>S525*H525</f>
        <v>0</v>
      </c>
      <c r="AR525" s="144" t="s">
        <v>90</v>
      </c>
      <c r="AT525" s="144" t="s">
        <v>166</v>
      </c>
      <c r="AU525" s="144" t="s">
        <v>82</v>
      </c>
      <c r="AY525" s="18" t="s">
        <v>163</v>
      </c>
      <c r="BE525" s="145">
        <f>IF(N525="základní",J525,0)</f>
        <v>0</v>
      </c>
      <c r="BF525" s="145">
        <f>IF(N525="snížená",J525,0)</f>
        <v>0</v>
      </c>
      <c r="BG525" s="145">
        <f>IF(N525="zákl. přenesená",J525,0)</f>
        <v>0</v>
      </c>
      <c r="BH525" s="145">
        <f>IF(N525="sníž. přenesená",J525,0)</f>
        <v>0</v>
      </c>
      <c r="BI525" s="145">
        <f>IF(N525="nulová",J525,0)</f>
        <v>0</v>
      </c>
      <c r="BJ525" s="18" t="s">
        <v>80</v>
      </c>
      <c r="BK525" s="145">
        <f>ROUND(I525*H525,2)</f>
        <v>0</v>
      </c>
      <c r="BL525" s="18" t="s">
        <v>90</v>
      </c>
      <c r="BM525" s="144" t="s">
        <v>698</v>
      </c>
    </row>
    <row r="526" spans="2:65" s="1" customFormat="1" ht="16.5" customHeight="1">
      <c r="B526" s="33"/>
      <c r="C526" s="133" t="s">
        <v>699</v>
      </c>
      <c r="D526" s="133" t="s">
        <v>166</v>
      </c>
      <c r="E526" s="134" t="s">
        <v>700</v>
      </c>
      <c r="F526" s="135" t="s">
        <v>701</v>
      </c>
      <c r="G526" s="136" t="s">
        <v>184</v>
      </c>
      <c r="H526" s="137">
        <v>2</v>
      </c>
      <c r="I526" s="138"/>
      <c r="J526" s="139">
        <f>ROUND(I526*H526,2)</f>
        <v>0</v>
      </c>
      <c r="K526" s="135" t="s">
        <v>19</v>
      </c>
      <c r="L526" s="33"/>
      <c r="M526" s="140" t="s">
        <v>19</v>
      </c>
      <c r="N526" s="141" t="s">
        <v>44</v>
      </c>
      <c r="P526" s="142">
        <f>O526*H526</f>
        <v>0</v>
      </c>
      <c r="Q526" s="142">
        <v>0</v>
      </c>
      <c r="R526" s="142">
        <f>Q526*H526</f>
        <v>0</v>
      </c>
      <c r="S526" s="142">
        <v>0</v>
      </c>
      <c r="T526" s="143">
        <f>S526*H526</f>
        <v>0</v>
      </c>
      <c r="AR526" s="144" t="s">
        <v>90</v>
      </c>
      <c r="AT526" s="144" t="s">
        <v>166</v>
      </c>
      <c r="AU526" s="144" t="s">
        <v>82</v>
      </c>
      <c r="AY526" s="18" t="s">
        <v>163</v>
      </c>
      <c r="BE526" s="145">
        <f>IF(N526="základní",J526,0)</f>
        <v>0</v>
      </c>
      <c r="BF526" s="145">
        <f>IF(N526="snížená",J526,0)</f>
        <v>0</v>
      </c>
      <c r="BG526" s="145">
        <f>IF(N526="zákl. přenesená",J526,0)</f>
        <v>0</v>
      </c>
      <c r="BH526" s="145">
        <f>IF(N526="sníž. přenesená",J526,0)</f>
        <v>0</v>
      </c>
      <c r="BI526" s="145">
        <f>IF(N526="nulová",J526,0)</f>
        <v>0</v>
      </c>
      <c r="BJ526" s="18" t="s">
        <v>80</v>
      </c>
      <c r="BK526" s="145">
        <f>ROUND(I526*H526,2)</f>
        <v>0</v>
      </c>
      <c r="BL526" s="18" t="s">
        <v>90</v>
      </c>
      <c r="BM526" s="144" t="s">
        <v>702</v>
      </c>
    </row>
    <row r="527" spans="2:65" s="1" customFormat="1" ht="21.75" customHeight="1">
      <c r="B527" s="33"/>
      <c r="C527" s="133" t="s">
        <v>703</v>
      </c>
      <c r="D527" s="133" t="s">
        <v>166</v>
      </c>
      <c r="E527" s="134" t="s">
        <v>704</v>
      </c>
      <c r="F527" s="135" t="s">
        <v>705</v>
      </c>
      <c r="G527" s="136" t="s">
        <v>184</v>
      </c>
      <c r="H527" s="137">
        <v>2</v>
      </c>
      <c r="I527" s="138"/>
      <c r="J527" s="139">
        <f>ROUND(I527*H527,2)</f>
        <v>0</v>
      </c>
      <c r="K527" s="135" t="s">
        <v>19</v>
      </c>
      <c r="L527" s="33"/>
      <c r="M527" s="140" t="s">
        <v>19</v>
      </c>
      <c r="N527" s="141" t="s">
        <v>44</v>
      </c>
      <c r="P527" s="142">
        <f>O527*H527</f>
        <v>0</v>
      </c>
      <c r="Q527" s="142">
        <v>0</v>
      </c>
      <c r="R527" s="142">
        <f>Q527*H527</f>
        <v>0</v>
      </c>
      <c r="S527" s="142">
        <v>0</v>
      </c>
      <c r="T527" s="143">
        <f>S527*H527</f>
        <v>0</v>
      </c>
      <c r="AR527" s="144" t="s">
        <v>90</v>
      </c>
      <c r="AT527" s="144" t="s">
        <v>166</v>
      </c>
      <c r="AU527" s="144" t="s">
        <v>82</v>
      </c>
      <c r="AY527" s="18" t="s">
        <v>163</v>
      </c>
      <c r="BE527" s="145">
        <f>IF(N527="základní",J527,0)</f>
        <v>0</v>
      </c>
      <c r="BF527" s="145">
        <f>IF(N527="snížená",J527,0)</f>
        <v>0</v>
      </c>
      <c r="BG527" s="145">
        <f>IF(N527="zákl. přenesená",J527,0)</f>
        <v>0</v>
      </c>
      <c r="BH527" s="145">
        <f>IF(N527="sníž. přenesená",J527,0)</f>
        <v>0</v>
      </c>
      <c r="BI527" s="145">
        <f>IF(N527="nulová",J527,0)</f>
        <v>0</v>
      </c>
      <c r="BJ527" s="18" t="s">
        <v>80</v>
      </c>
      <c r="BK527" s="145">
        <f>ROUND(I527*H527,2)</f>
        <v>0</v>
      </c>
      <c r="BL527" s="18" t="s">
        <v>90</v>
      </c>
      <c r="BM527" s="144" t="s">
        <v>706</v>
      </c>
    </row>
    <row r="528" spans="2:65" s="11" customFormat="1" ht="22.9" customHeight="1">
      <c r="B528" s="121"/>
      <c r="D528" s="122" t="s">
        <v>72</v>
      </c>
      <c r="E528" s="131" t="s">
        <v>707</v>
      </c>
      <c r="F528" s="131" t="s">
        <v>708</v>
      </c>
      <c r="I528" s="124"/>
      <c r="J528" s="132">
        <f>BK528</f>
        <v>0</v>
      </c>
      <c r="L528" s="121"/>
      <c r="M528" s="126"/>
      <c r="P528" s="127">
        <f>SUM(P529:P530)</f>
        <v>0</v>
      </c>
      <c r="R528" s="127">
        <f>SUM(R529:R530)</f>
        <v>0</v>
      </c>
      <c r="T528" s="128">
        <f>SUM(T529:T530)</f>
        <v>0</v>
      </c>
      <c r="AR528" s="122" t="s">
        <v>80</v>
      </c>
      <c r="AT528" s="129" t="s">
        <v>72</v>
      </c>
      <c r="AU528" s="129" t="s">
        <v>80</v>
      </c>
      <c r="AY528" s="122" t="s">
        <v>163</v>
      </c>
      <c r="BK528" s="130">
        <f>SUM(BK529:BK530)</f>
        <v>0</v>
      </c>
    </row>
    <row r="529" spans="2:65" s="1" customFormat="1" ht="78" customHeight="1">
      <c r="B529" s="33"/>
      <c r="C529" s="133" t="s">
        <v>709</v>
      </c>
      <c r="D529" s="133" t="s">
        <v>166</v>
      </c>
      <c r="E529" s="134" t="s">
        <v>710</v>
      </c>
      <c r="F529" s="135" t="s">
        <v>711</v>
      </c>
      <c r="G529" s="136" t="s">
        <v>218</v>
      </c>
      <c r="H529" s="137">
        <v>89.242999999999995</v>
      </c>
      <c r="I529" s="138"/>
      <c r="J529" s="139">
        <f>ROUND(I529*H529,2)</f>
        <v>0</v>
      </c>
      <c r="K529" s="135" t="s">
        <v>169</v>
      </c>
      <c r="L529" s="33"/>
      <c r="M529" s="140" t="s">
        <v>19</v>
      </c>
      <c r="N529" s="141" t="s">
        <v>44</v>
      </c>
      <c r="P529" s="142">
        <f>O529*H529</f>
        <v>0</v>
      </c>
      <c r="Q529" s="142">
        <v>0</v>
      </c>
      <c r="R529" s="142">
        <f>Q529*H529</f>
        <v>0</v>
      </c>
      <c r="S529" s="142">
        <v>0</v>
      </c>
      <c r="T529" s="143">
        <f>S529*H529</f>
        <v>0</v>
      </c>
      <c r="AR529" s="144" t="s">
        <v>90</v>
      </c>
      <c r="AT529" s="144" t="s">
        <v>166</v>
      </c>
      <c r="AU529" s="144" t="s">
        <v>82</v>
      </c>
      <c r="AY529" s="18" t="s">
        <v>163</v>
      </c>
      <c r="BE529" s="145">
        <f>IF(N529="základní",J529,0)</f>
        <v>0</v>
      </c>
      <c r="BF529" s="145">
        <f>IF(N529="snížená",J529,0)</f>
        <v>0</v>
      </c>
      <c r="BG529" s="145">
        <f>IF(N529="zákl. přenesená",J529,0)</f>
        <v>0</v>
      </c>
      <c r="BH529" s="145">
        <f>IF(N529="sníž. přenesená",J529,0)</f>
        <v>0</v>
      </c>
      <c r="BI529" s="145">
        <f>IF(N529="nulová",J529,0)</f>
        <v>0</v>
      </c>
      <c r="BJ529" s="18" t="s">
        <v>80</v>
      </c>
      <c r="BK529" s="145">
        <f>ROUND(I529*H529,2)</f>
        <v>0</v>
      </c>
      <c r="BL529" s="18" t="s">
        <v>90</v>
      </c>
      <c r="BM529" s="144" t="s">
        <v>712</v>
      </c>
    </row>
    <row r="530" spans="2:65" s="1" customFormat="1">
      <c r="B530" s="33"/>
      <c r="D530" s="146" t="s">
        <v>171</v>
      </c>
      <c r="F530" s="147" t="s">
        <v>713</v>
      </c>
      <c r="I530" s="148"/>
      <c r="L530" s="33"/>
      <c r="M530" s="149"/>
      <c r="T530" s="54"/>
      <c r="AT530" s="18" t="s">
        <v>171</v>
      </c>
      <c r="AU530" s="18" t="s">
        <v>82</v>
      </c>
    </row>
    <row r="531" spans="2:65" s="11" customFormat="1" ht="25.9" customHeight="1">
      <c r="B531" s="121"/>
      <c r="D531" s="122" t="s">
        <v>72</v>
      </c>
      <c r="E531" s="123" t="s">
        <v>714</v>
      </c>
      <c r="F531" s="123" t="s">
        <v>715</v>
      </c>
      <c r="I531" s="124"/>
      <c r="J531" s="125">
        <f>BK531</f>
        <v>0</v>
      </c>
      <c r="L531" s="121"/>
      <c r="M531" s="126"/>
      <c r="P531" s="127">
        <f>P532+P626+P677+P682</f>
        <v>0</v>
      </c>
      <c r="R531" s="127">
        <f>R532+R626+R677+R682</f>
        <v>1.8048759400000003</v>
      </c>
      <c r="T531" s="128">
        <f>T532+T626+T677+T682</f>
        <v>0</v>
      </c>
      <c r="AR531" s="122" t="s">
        <v>82</v>
      </c>
      <c r="AT531" s="129" t="s">
        <v>72</v>
      </c>
      <c r="AU531" s="129" t="s">
        <v>73</v>
      </c>
      <c r="AY531" s="122" t="s">
        <v>163</v>
      </c>
      <c r="BK531" s="130">
        <f>BK532+BK626+BK677+BK682</f>
        <v>0</v>
      </c>
    </row>
    <row r="532" spans="2:65" s="11" customFormat="1" ht="22.9" customHeight="1">
      <c r="B532" s="121"/>
      <c r="D532" s="122" t="s">
        <v>72</v>
      </c>
      <c r="E532" s="131" t="s">
        <v>716</v>
      </c>
      <c r="F532" s="131" t="s">
        <v>717</v>
      </c>
      <c r="I532" s="124"/>
      <c r="J532" s="132">
        <f>BK532</f>
        <v>0</v>
      </c>
      <c r="L532" s="121"/>
      <c r="M532" s="126"/>
      <c r="P532" s="127">
        <f>SUM(P533:P625)</f>
        <v>0</v>
      </c>
      <c r="R532" s="127">
        <f>SUM(R533:R625)</f>
        <v>1.1656619400000001</v>
      </c>
      <c r="T532" s="128">
        <f>SUM(T533:T625)</f>
        <v>0</v>
      </c>
      <c r="AR532" s="122" t="s">
        <v>82</v>
      </c>
      <c r="AT532" s="129" t="s">
        <v>72</v>
      </c>
      <c r="AU532" s="129" t="s">
        <v>80</v>
      </c>
      <c r="AY532" s="122" t="s">
        <v>163</v>
      </c>
      <c r="BK532" s="130">
        <f>SUM(BK533:BK625)</f>
        <v>0</v>
      </c>
    </row>
    <row r="533" spans="2:65" s="1" customFormat="1" ht="37.9" customHeight="1">
      <c r="B533" s="33"/>
      <c r="C533" s="133" t="s">
        <v>718</v>
      </c>
      <c r="D533" s="133" t="s">
        <v>166</v>
      </c>
      <c r="E533" s="134" t="s">
        <v>719</v>
      </c>
      <c r="F533" s="135" t="s">
        <v>720</v>
      </c>
      <c r="G533" s="136" t="s">
        <v>111</v>
      </c>
      <c r="H533" s="137">
        <v>264.608</v>
      </c>
      <c r="I533" s="138"/>
      <c r="J533" s="139">
        <f>ROUND(I533*H533,2)</f>
        <v>0</v>
      </c>
      <c r="K533" s="135" t="s">
        <v>169</v>
      </c>
      <c r="L533" s="33"/>
      <c r="M533" s="140" t="s">
        <v>19</v>
      </c>
      <c r="N533" s="141" t="s">
        <v>44</v>
      </c>
      <c r="P533" s="142">
        <f>O533*H533</f>
        <v>0</v>
      </c>
      <c r="Q533" s="142">
        <v>3.0000000000000001E-5</v>
      </c>
      <c r="R533" s="142">
        <f>Q533*H533</f>
        <v>7.9382400000000009E-3</v>
      </c>
      <c r="S533" s="142">
        <v>0</v>
      </c>
      <c r="T533" s="143">
        <f>S533*H533</f>
        <v>0</v>
      </c>
      <c r="AR533" s="144" t="s">
        <v>259</v>
      </c>
      <c r="AT533" s="144" t="s">
        <v>166</v>
      </c>
      <c r="AU533" s="144" t="s">
        <v>82</v>
      </c>
      <c r="AY533" s="18" t="s">
        <v>163</v>
      </c>
      <c r="BE533" s="145">
        <f>IF(N533="základní",J533,0)</f>
        <v>0</v>
      </c>
      <c r="BF533" s="145">
        <f>IF(N533="snížená",J533,0)</f>
        <v>0</v>
      </c>
      <c r="BG533" s="145">
        <f>IF(N533="zákl. přenesená",J533,0)</f>
        <v>0</v>
      </c>
      <c r="BH533" s="145">
        <f>IF(N533="sníž. přenesená",J533,0)</f>
        <v>0</v>
      </c>
      <c r="BI533" s="145">
        <f>IF(N533="nulová",J533,0)</f>
        <v>0</v>
      </c>
      <c r="BJ533" s="18" t="s">
        <v>80</v>
      </c>
      <c r="BK533" s="145">
        <f>ROUND(I533*H533,2)</f>
        <v>0</v>
      </c>
      <c r="BL533" s="18" t="s">
        <v>259</v>
      </c>
      <c r="BM533" s="144" t="s">
        <v>721</v>
      </c>
    </row>
    <row r="534" spans="2:65" s="1" customFormat="1">
      <c r="B534" s="33"/>
      <c r="D534" s="146" t="s">
        <v>171</v>
      </c>
      <c r="F534" s="147" t="s">
        <v>722</v>
      </c>
      <c r="I534" s="148"/>
      <c r="L534" s="33"/>
      <c r="M534" s="149"/>
      <c r="T534" s="54"/>
      <c r="AT534" s="18" t="s">
        <v>171</v>
      </c>
      <c r="AU534" s="18" t="s">
        <v>82</v>
      </c>
    </row>
    <row r="535" spans="2:65" s="12" customFormat="1">
      <c r="B535" s="152"/>
      <c r="D535" s="150" t="s">
        <v>175</v>
      </c>
      <c r="E535" s="153" t="s">
        <v>19</v>
      </c>
      <c r="F535" s="154" t="s">
        <v>723</v>
      </c>
      <c r="H535" s="153" t="s">
        <v>19</v>
      </c>
      <c r="I535" s="155"/>
      <c r="L535" s="152"/>
      <c r="M535" s="156"/>
      <c r="T535" s="157"/>
      <c r="AT535" s="153" t="s">
        <v>175</v>
      </c>
      <c r="AU535" s="153" t="s">
        <v>82</v>
      </c>
      <c r="AV535" s="12" t="s">
        <v>80</v>
      </c>
      <c r="AW535" s="12" t="s">
        <v>34</v>
      </c>
      <c r="AX535" s="12" t="s">
        <v>73</v>
      </c>
      <c r="AY535" s="153" t="s">
        <v>163</v>
      </c>
    </row>
    <row r="536" spans="2:65" s="12" customFormat="1">
      <c r="B536" s="152"/>
      <c r="D536" s="150" t="s">
        <v>175</v>
      </c>
      <c r="E536" s="153" t="s">
        <v>19</v>
      </c>
      <c r="F536" s="154" t="s">
        <v>724</v>
      </c>
      <c r="H536" s="153" t="s">
        <v>19</v>
      </c>
      <c r="I536" s="155"/>
      <c r="L536" s="152"/>
      <c r="M536" s="156"/>
      <c r="T536" s="157"/>
      <c r="AT536" s="153" t="s">
        <v>175</v>
      </c>
      <c r="AU536" s="153" t="s">
        <v>82</v>
      </c>
      <c r="AV536" s="12" t="s">
        <v>80</v>
      </c>
      <c r="AW536" s="12" t="s">
        <v>34</v>
      </c>
      <c r="AX536" s="12" t="s">
        <v>73</v>
      </c>
      <c r="AY536" s="153" t="s">
        <v>163</v>
      </c>
    </row>
    <row r="537" spans="2:65" s="13" customFormat="1">
      <c r="B537" s="158"/>
      <c r="D537" s="150" t="s">
        <v>175</v>
      </c>
      <c r="E537" s="159" t="s">
        <v>19</v>
      </c>
      <c r="F537" s="160" t="s">
        <v>725</v>
      </c>
      <c r="H537" s="161">
        <v>264.608</v>
      </c>
      <c r="I537" s="162"/>
      <c r="L537" s="158"/>
      <c r="M537" s="163"/>
      <c r="T537" s="164"/>
      <c r="AT537" s="159" t="s">
        <v>175</v>
      </c>
      <c r="AU537" s="159" t="s">
        <v>82</v>
      </c>
      <c r="AV537" s="13" t="s">
        <v>82</v>
      </c>
      <c r="AW537" s="13" t="s">
        <v>34</v>
      </c>
      <c r="AX537" s="13" t="s">
        <v>73</v>
      </c>
      <c r="AY537" s="159" t="s">
        <v>163</v>
      </c>
    </row>
    <row r="538" spans="2:65" s="14" customFormat="1">
      <c r="B538" s="165"/>
      <c r="D538" s="150" t="s">
        <v>175</v>
      </c>
      <c r="E538" s="166" t="s">
        <v>109</v>
      </c>
      <c r="F538" s="167" t="s">
        <v>214</v>
      </c>
      <c r="H538" s="168">
        <v>264.608</v>
      </c>
      <c r="I538" s="169"/>
      <c r="L538" s="165"/>
      <c r="M538" s="170"/>
      <c r="T538" s="171"/>
      <c r="AT538" s="166" t="s">
        <v>175</v>
      </c>
      <c r="AU538" s="166" t="s">
        <v>82</v>
      </c>
      <c r="AV538" s="14" t="s">
        <v>90</v>
      </c>
      <c r="AW538" s="14" t="s">
        <v>34</v>
      </c>
      <c r="AX538" s="14" t="s">
        <v>80</v>
      </c>
      <c r="AY538" s="166" t="s">
        <v>163</v>
      </c>
    </row>
    <row r="539" spans="2:65" s="1" customFormat="1" ht="21.75" customHeight="1">
      <c r="B539" s="33"/>
      <c r="C539" s="179" t="s">
        <v>726</v>
      </c>
      <c r="D539" s="179" t="s">
        <v>342</v>
      </c>
      <c r="E539" s="180" t="s">
        <v>727</v>
      </c>
      <c r="F539" s="181" t="s">
        <v>728</v>
      </c>
      <c r="G539" s="182" t="s">
        <v>111</v>
      </c>
      <c r="H539" s="183">
        <v>308.40100000000001</v>
      </c>
      <c r="I539" s="184"/>
      <c r="J539" s="185">
        <f>ROUND(I539*H539,2)</f>
        <v>0</v>
      </c>
      <c r="K539" s="181" t="s">
        <v>169</v>
      </c>
      <c r="L539" s="186"/>
      <c r="M539" s="187" t="s">
        <v>19</v>
      </c>
      <c r="N539" s="188" t="s">
        <v>44</v>
      </c>
      <c r="P539" s="142">
        <f>O539*H539</f>
        <v>0</v>
      </c>
      <c r="Q539" s="142">
        <v>2.0999999999999999E-3</v>
      </c>
      <c r="R539" s="142">
        <f>Q539*H539</f>
        <v>0.6476421</v>
      </c>
      <c r="S539" s="142">
        <v>0</v>
      </c>
      <c r="T539" s="143">
        <f>S539*H539</f>
        <v>0</v>
      </c>
      <c r="AR539" s="144" t="s">
        <v>381</v>
      </c>
      <c r="AT539" s="144" t="s">
        <v>342</v>
      </c>
      <c r="AU539" s="144" t="s">
        <v>82</v>
      </c>
      <c r="AY539" s="18" t="s">
        <v>163</v>
      </c>
      <c r="BE539" s="145">
        <f>IF(N539="základní",J539,0)</f>
        <v>0</v>
      </c>
      <c r="BF539" s="145">
        <f>IF(N539="snížená",J539,0)</f>
        <v>0</v>
      </c>
      <c r="BG539" s="145">
        <f>IF(N539="zákl. přenesená",J539,0)</f>
        <v>0</v>
      </c>
      <c r="BH539" s="145">
        <f>IF(N539="sníž. přenesená",J539,0)</f>
        <v>0</v>
      </c>
      <c r="BI539" s="145">
        <f>IF(N539="nulová",J539,0)</f>
        <v>0</v>
      </c>
      <c r="BJ539" s="18" t="s">
        <v>80</v>
      </c>
      <c r="BK539" s="145">
        <f>ROUND(I539*H539,2)</f>
        <v>0</v>
      </c>
      <c r="BL539" s="18" t="s">
        <v>259</v>
      </c>
      <c r="BM539" s="144" t="s">
        <v>729</v>
      </c>
    </row>
    <row r="540" spans="2:65" s="1" customFormat="1">
      <c r="B540" s="33"/>
      <c r="D540" s="150" t="s">
        <v>173</v>
      </c>
      <c r="F540" s="151" t="s">
        <v>730</v>
      </c>
      <c r="I540" s="148"/>
      <c r="L540" s="33"/>
      <c r="M540" s="149"/>
      <c r="T540" s="54"/>
      <c r="AT540" s="18" t="s">
        <v>173</v>
      </c>
      <c r="AU540" s="18" t="s">
        <v>82</v>
      </c>
    </row>
    <row r="541" spans="2:65" s="13" customFormat="1">
      <c r="B541" s="158"/>
      <c r="D541" s="150" t="s">
        <v>175</v>
      </c>
      <c r="F541" s="160" t="s">
        <v>731</v>
      </c>
      <c r="H541" s="161">
        <v>308.40100000000001</v>
      </c>
      <c r="I541" s="162"/>
      <c r="L541" s="158"/>
      <c r="M541" s="163"/>
      <c r="T541" s="164"/>
      <c r="AT541" s="159" t="s">
        <v>175</v>
      </c>
      <c r="AU541" s="159" t="s">
        <v>82</v>
      </c>
      <c r="AV541" s="13" t="s">
        <v>82</v>
      </c>
      <c r="AW541" s="13" t="s">
        <v>4</v>
      </c>
      <c r="AX541" s="13" t="s">
        <v>80</v>
      </c>
      <c r="AY541" s="159" t="s">
        <v>163</v>
      </c>
    </row>
    <row r="542" spans="2:65" s="1" customFormat="1" ht="37.9" customHeight="1">
      <c r="B542" s="33"/>
      <c r="C542" s="133" t="s">
        <v>732</v>
      </c>
      <c r="D542" s="133" t="s">
        <v>166</v>
      </c>
      <c r="E542" s="134" t="s">
        <v>733</v>
      </c>
      <c r="F542" s="135" t="s">
        <v>734</v>
      </c>
      <c r="G542" s="136" t="s">
        <v>111</v>
      </c>
      <c r="H542" s="137">
        <v>15.426</v>
      </c>
      <c r="I542" s="138"/>
      <c r="J542" s="139">
        <f>ROUND(I542*H542,2)</f>
        <v>0</v>
      </c>
      <c r="K542" s="135" t="s">
        <v>169</v>
      </c>
      <c r="L542" s="33"/>
      <c r="M542" s="140" t="s">
        <v>19</v>
      </c>
      <c r="N542" s="141" t="s">
        <v>44</v>
      </c>
      <c r="P542" s="142">
        <f>O542*H542</f>
        <v>0</v>
      </c>
      <c r="Q542" s="142">
        <v>5.0000000000000002E-5</v>
      </c>
      <c r="R542" s="142">
        <f>Q542*H542</f>
        <v>7.7130000000000005E-4</v>
      </c>
      <c r="S542" s="142">
        <v>0</v>
      </c>
      <c r="T542" s="143">
        <f>S542*H542</f>
        <v>0</v>
      </c>
      <c r="AR542" s="144" t="s">
        <v>259</v>
      </c>
      <c r="AT542" s="144" t="s">
        <v>166</v>
      </c>
      <c r="AU542" s="144" t="s">
        <v>82</v>
      </c>
      <c r="AY542" s="18" t="s">
        <v>163</v>
      </c>
      <c r="BE542" s="145">
        <f>IF(N542="základní",J542,0)</f>
        <v>0</v>
      </c>
      <c r="BF542" s="145">
        <f>IF(N542="snížená",J542,0)</f>
        <v>0</v>
      </c>
      <c r="BG542" s="145">
        <f>IF(N542="zákl. přenesená",J542,0)</f>
        <v>0</v>
      </c>
      <c r="BH542" s="145">
        <f>IF(N542="sníž. přenesená",J542,0)</f>
        <v>0</v>
      </c>
      <c r="BI542" s="145">
        <f>IF(N542="nulová",J542,0)</f>
        <v>0</v>
      </c>
      <c r="BJ542" s="18" t="s">
        <v>80</v>
      </c>
      <c r="BK542" s="145">
        <f>ROUND(I542*H542,2)</f>
        <v>0</v>
      </c>
      <c r="BL542" s="18" t="s">
        <v>259</v>
      </c>
      <c r="BM542" s="144" t="s">
        <v>735</v>
      </c>
    </row>
    <row r="543" spans="2:65" s="1" customFormat="1">
      <c r="B543" s="33"/>
      <c r="D543" s="146" t="s">
        <v>171</v>
      </c>
      <c r="F543" s="147" t="s">
        <v>736</v>
      </c>
      <c r="I543" s="148"/>
      <c r="L543" s="33"/>
      <c r="M543" s="149"/>
      <c r="T543" s="54"/>
      <c r="AT543" s="18" t="s">
        <v>171</v>
      </c>
      <c r="AU543" s="18" t="s">
        <v>82</v>
      </c>
    </row>
    <row r="544" spans="2:65" s="12" customFormat="1">
      <c r="B544" s="152"/>
      <c r="D544" s="150" t="s">
        <v>175</v>
      </c>
      <c r="E544" s="153" t="s">
        <v>19</v>
      </c>
      <c r="F544" s="154" t="s">
        <v>737</v>
      </c>
      <c r="H544" s="153" t="s">
        <v>19</v>
      </c>
      <c r="I544" s="155"/>
      <c r="L544" s="152"/>
      <c r="M544" s="156"/>
      <c r="T544" s="157"/>
      <c r="AT544" s="153" t="s">
        <v>175</v>
      </c>
      <c r="AU544" s="153" t="s">
        <v>82</v>
      </c>
      <c r="AV544" s="12" t="s">
        <v>80</v>
      </c>
      <c r="AW544" s="12" t="s">
        <v>34</v>
      </c>
      <c r="AX544" s="12" t="s">
        <v>73</v>
      </c>
      <c r="AY544" s="153" t="s">
        <v>163</v>
      </c>
    </row>
    <row r="545" spans="2:65" s="12" customFormat="1">
      <c r="B545" s="152"/>
      <c r="D545" s="150" t="s">
        <v>175</v>
      </c>
      <c r="E545" s="153" t="s">
        <v>19</v>
      </c>
      <c r="F545" s="154" t="s">
        <v>738</v>
      </c>
      <c r="H545" s="153" t="s">
        <v>19</v>
      </c>
      <c r="I545" s="155"/>
      <c r="L545" s="152"/>
      <c r="M545" s="156"/>
      <c r="T545" s="157"/>
      <c r="AT545" s="153" t="s">
        <v>175</v>
      </c>
      <c r="AU545" s="153" t="s">
        <v>82</v>
      </c>
      <c r="AV545" s="12" t="s">
        <v>80</v>
      </c>
      <c r="AW545" s="12" t="s">
        <v>34</v>
      </c>
      <c r="AX545" s="12" t="s">
        <v>73</v>
      </c>
      <c r="AY545" s="153" t="s">
        <v>163</v>
      </c>
    </row>
    <row r="546" spans="2:65" s="12" customFormat="1">
      <c r="B546" s="152"/>
      <c r="D546" s="150" t="s">
        <v>175</v>
      </c>
      <c r="E546" s="153" t="s">
        <v>19</v>
      </c>
      <c r="F546" s="154" t="s">
        <v>739</v>
      </c>
      <c r="H546" s="153" t="s">
        <v>19</v>
      </c>
      <c r="I546" s="155"/>
      <c r="L546" s="152"/>
      <c r="M546" s="156"/>
      <c r="T546" s="157"/>
      <c r="AT546" s="153" t="s">
        <v>175</v>
      </c>
      <c r="AU546" s="153" t="s">
        <v>82</v>
      </c>
      <c r="AV546" s="12" t="s">
        <v>80</v>
      </c>
      <c r="AW546" s="12" t="s">
        <v>34</v>
      </c>
      <c r="AX546" s="12" t="s">
        <v>73</v>
      </c>
      <c r="AY546" s="153" t="s">
        <v>163</v>
      </c>
    </row>
    <row r="547" spans="2:65" s="12" customFormat="1">
      <c r="B547" s="152"/>
      <c r="D547" s="150" t="s">
        <v>175</v>
      </c>
      <c r="E547" s="153" t="s">
        <v>19</v>
      </c>
      <c r="F547" s="154" t="s">
        <v>740</v>
      </c>
      <c r="H547" s="153" t="s">
        <v>19</v>
      </c>
      <c r="I547" s="155"/>
      <c r="L547" s="152"/>
      <c r="M547" s="156"/>
      <c r="T547" s="157"/>
      <c r="AT547" s="153" t="s">
        <v>175</v>
      </c>
      <c r="AU547" s="153" t="s">
        <v>82</v>
      </c>
      <c r="AV547" s="12" t="s">
        <v>80</v>
      </c>
      <c r="AW547" s="12" t="s">
        <v>34</v>
      </c>
      <c r="AX547" s="12" t="s">
        <v>73</v>
      </c>
      <c r="AY547" s="153" t="s">
        <v>163</v>
      </c>
    </row>
    <row r="548" spans="2:65" s="13" customFormat="1">
      <c r="B548" s="158"/>
      <c r="D548" s="150" t="s">
        <v>175</v>
      </c>
      <c r="E548" s="159" t="s">
        <v>19</v>
      </c>
      <c r="F548" s="160" t="s">
        <v>741</v>
      </c>
      <c r="H548" s="161">
        <v>15.426</v>
      </c>
      <c r="I548" s="162"/>
      <c r="L548" s="158"/>
      <c r="M548" s="163"/>
      <c r="T548" s="164"/>
      <c r="AT548" s="159" t="s">
        <v>175</v>
      </c>
      <c r="AU548" s="159" t="s">
        <v>82</v>
      </c>
      <c r="AV548" s="13" t="s">
        <v>82</v>
      </c>
      <c r="AW548" s="13" t="s">
        <v>34</v>
      </c>
      <c r="AX548" s="13" t="s">
        <v>73</v>
      </c>
      <c r="AY548" s="159" t="s">
        <v>163</v>
      </c>
    </row>
    <row r="549" spans="2:65" s="14" customFormat="1">
      <c r="B549" s="165"/>
      <c r="D549" s="150" t="s">
        <v>175</v>
      </c>
      <c r="E549" s="166" t="s">
        <v>114</v>
      </c>
      <c r="F549" s="167" t="s">
        <v>214</v>
      </c>
      <c r="H549" s="168">
        <v>15.426</v>
      </c>
      <c r="I549" s="169"/>
      <c r="L549" s="165"/>
      <c r="M549" s="170"/>
      <c r="T549" s="171"/>
      <c r="AT549" s="166" t="s">
        <v>175</v>
      </c>
      <c r="AU549" s="166" t="s">
        <v>82</v>
      </c>
      <c r="AV549" s="14" t="s">
        <v>90</v>
      </c>
      <c r="AW549" s="14" t="s">
        <v>34</v>
      </c>
      <c r="AX549" s="14" t="s">
        <v>80</v>
      </c>
      <c r="AY549" s="166" t="s">
        <v>163</v>
      </c>
    </row>
    <row r="550" spans="2:65" s="1" customFormat="1" ht="21.75" customHeight="1">
      <c r="B550" s="33"/>
      <c r="C550" s="179" t="s">
        <v>742</v>
      </c>
      <c r="D550" s="179" t="s">
        <v>342</v>
      </c>
      <c r="E550" s="180" t="s">
        <v>727</v>
      </c>
      <c r="F550" s="181" t="s">
        <v>728</v>
      </c>
      <c r="G550" s="182" t="s">
        <v>111</v>
      </c>
      <c r="H550" s="183">
        <v>18.835000000000001</v>
      </c>
      <c r="I550" s="184"/>
      <c r="J550" s="185">
        <f>ROUND(I550*H550,2)</f>
        <v>0</v>
      </c>
      <c r="K550" s="181" t="s">
        <v>169</v>
      </c>
      <c r="L550" s="186"/>
      <c r="M550" s="187" t="s">
        <v>19</v>
      </c>
      <c r="N550" s="188" t="s">
        <v>44</v>
      </c>
      <c r="P550" s="142">
        <f>O550*H550</f>
        <v>0</v>
      </c>
      <c r="Q550" s="142">
        <v>2.0999999999999999E-3</v>
      </c>
      <c r="R550" s="142">
        <f>Q550*H550</f>
        <v>3.9553499999999998E-2</v>
      </c>
      <c r="S550" s="142">
        <v>0</v>
      </c>
      <c r="T550" s="143">
        <f>S550*H550</f>
        <v>0</v>
      </c>
      <c r="AR550" s="144" t="s">
        <v>381</v>
      </c>
      <c r="AT550" s="144" t="s">
        <v>342</v>
      </c>
      <c r="AU550" s="144" t="s">
        <v>82</v>
      </c>
      <c r="AY550" s="18" t="s">
        <v>163</v>
      </c>
      <c r="BE550" s="145">
        <f>IF(N550="základní",J550,0)</f>
        <v>0</v>
      </c>
      <c r="BF550" s="145">
        <f>IF(N550="snížená",J550,0)</f>
        <v>0</v>
      </c>
      <c r="BG550" s="145">
        <f>IF(N550="zákl. přenesená",J550,0)</f>
        <v>0</v>
      </c>
      <c r="BH550" s="145">
        <f>IF(N550="sníž. přenesená",J550,0)</f>
        <v>0</v>
      </c>
      <c r="BI550" s="145">
        <f>IF(N550="nulová",J550,0)</f>
        <v>0</v>
      </c>
      <c r="BJ550" s="18" t="s">
        <v>80</v>
      </c>
      <c r="BK550" s="145">
        <f>ROUND(I550*H550,2)</f>
        <v>0</v>
      </c>
      <c r="BL550" s="18" t="s">
        <v>259</v>
      </c>
      <c r="BM550" s="144" t="s">
        <v>743</v>
      </c>
    </row>
    <row r="551" spans="2:65" s="1" customFormat="1">
      <c r="B551" s="33"/>
      <c r="D551" s="150" t="s">
        <v>173</v>
      </c>
      <c r="F551" s="151" t="s">
        <v>730</v>
      </c>
      <c r="I551" s="148"/>
      <c r="L551" s="33"/>
      <c r="M551" s="149"/>
      <c r="T551" s="54"/>
      <c r="AT551" s="18" t="s">
        <v>173</v>
      </c>
      <c r="AU551" s="18" t="s">
        <v>82</v>
      </c>
    </row>
    <row r="552" spans="2:65" s="13" customFormat="1">
      <c r="B552" s="158"/>
      <c r="D552" s="150" t="s">
        <v>175</v>
      </c>
      <c r="F552" s="160" t="s">
        <v>744</v>
      </c>
      <c r="H552" s="161">
        <v>18.835000000000001</v>
      </c>
      <c r="I552" s="162"/>
      <c r="L552" s="158"/>
      <c r="M552" s="163"/>
      <c r="T552" s="164"/>
      <c r="AT552" s="159" t="s">
        <v>175</v>
      </c>
      <c r="AU552" s="159" t="s">
        <v>82</v>
      </c>
      <c r="AV552" s="13" t="s">
        <v>82</v>
      </c>
      <c r="AW552" s="13" t="s">
        <v>4</v>
      </c>
      <c r="AX552" s="13" t="s">
        <v>80</v>
      </c>
      <c r="AY552" s="159" t="s">
        <v>163</v>
      </c>
    </row>
    <row r="553" spans="2:65" s="1" customFormat="1" ht="24.2" customHeight="1">
      <c r="B553" s="33"/>
      <c r="C553" s="133" t="s">
        <v>745</v>
      </c>
      <c r="D553" s="133" t="s">
        <v>166</v>
      </c>
      <c r="E553" s="134" t="s">
        <v>746</v>
      </c>
      <c r="F553" s="135" t="s">
        <v>747</v>
      </c>
      <c r="G553" s="136" t="s">
        <v>111</v>
      </c>
      <c r="H553" s="137">
        <v>264.608</v>
      </c>
      <c r="I553" s="138"/>
      <c r="J553" s="139">
        <f>ROUND(I553*H553,2)</f>
        <v>0</v>
      </c>
      <c r="K553" s="135" t="s">
        <v>169</v>
      </c>
      <c r="L553" s="33"/>
      <c r="M553" s="140" t="s">
        <v>19</v>
      </c>
      <c r="N553" s="141" t="s">
        <v>44</v>
      </c>
      <c r="P553" s="142">
        <f>O553*H553</f>
        <v>0</v>
      </c>
      <c r="Q553" s="142">
        <v>0</v>
      </c>
      <c r="R553" s="142">
        <f>Q553*H553</f>
        <v>0</v>
      </c>
      <c r="S553" s="142">
        <v>0</v>
      </c>
      <c r="T553" s="143">
        <f>S553*H553</f>
        <v>0</v>
      </c>
      <c r="AR553" s="144" t="s">
        <v>259</v>
      </c>
      <c r="AT553" s="144" t="s">
        <v>166</v>
      </c>
      <c r="AU553" s="144" t="s">
        <v>82</v>
      </c>
      <c r="AY553" s="18" t="s">
        <v>163</v>
      </c>
      <c r="BE553" s="145">
        <f>IF(N553="základní",J553,0)</f>
        <v>0</v>
      </c>
      <c r="BF553" s="145">
        <f>IF(N553="snížená",J553,0)</f>
        <v>0</v>
      </c>
      <c r="BG553" s="145">
        <f>IF(N553="zákl. přenesená",J553,0)</f>
        <v>0</v>
      </c>
      <c r="BH553" s="145">
        <f>IF(N553="sníž. přenesená",J553,0)</f>
        <v>0</v>
      </c>
      <c r="BI553" s="145">
        <f>IF(N553="nulová",J553,0)</f>
        <v>0</v>
      </c>
      <c r="BJ553" s="18" t="s">
        <v>80</v>
      </c>
      <c r="BK553" s="145">
        <f>ROUND(I553*H553,2)</f>
        <v>0</v>
      </c>
      <c r="BL553" s="18" t="s">
        <v>259</v>
      </c>
      <c r="BM553" s="144" t="s">
        <v>748</v>
      </c>
    </row>
    <row r="554" spans="2:65" s="1" customFormat="1">
      <c r="B554" s="33"/>
      <c r="D554" s="146" t="s">
        <v>171</v>
      </c>
      <c r="F554" s="147" t="s">
        <v>749</v>
      </c>
      <c r="I554" s="148"/>
      <c r="L554" s="33"/>
      <c r="M554" s="149"/>
      <c r="T554" s="54"/>
      <c r="AT554" s="18" t="s">
        <v>171</v>
      </c>
      <c r="AU554" s="18" t="s">
        <v>82</v>
      </c>
    </row>
    <row r="555" spans="2:65" s="13" customFormat="1">
      <c r="B555" s="158"/>
      <c r="D555" s="150" t="s">
        <v>175</v>
      </c>
      <c r="E555" s="159" t="s">
        <v>19</v>
      </c>
      <c r="F555" s="160" t="s">
        <v>109</v>
      </c>
      <c r="H555" s="161">
        <v>264.608</v>
      </c>
      <c r="I555" s="162"/>
      <c r="L555" s="158"/>
      <c r="M555" s="163"/>
      <c r="T555" s="164"/>
      <c r="AT555" s="159" t="s">
        <v>175</v>
      </c>
      <c r="AU555" s="159" t="s">
        <v>82</v>
      </c>
      <c r="AV555" s="13" t="s">
        <v>82</v>
      </c>
      <c r="AW555" s="13" t="s">
        <v>34</v>
      </c>
      <c r="AX555" s="13" t="s">
        <v>80</v>
      </c>
      <c r="AY555" s="159" t="s">
        <v>163</v>
      </c>
    </row>
    <row r="556" spans="2:65" s="1" customFormat="1" ht="24.2" customHeight="1">
      <c r="B556" s="33"/>
      <c r="C556" s="133" t="s">
        <v>750</v>
      </c>
      <c r="D556" s="133" t="s">
        <v>166</v>
      </c>
      <c r="E556" s="134" t="s">
        <v>751</v>
      </c>
      <c r="F556" s="135" t="s">
        <v>752</v>
      </c>
      <c r="G556" s="136" t="s">
        <v>111</v>
      </c>
      <c r="H556" s="137">
        <v>15.426</v>
      </c>
      <c r="I556" s="138"/>
      <c r="J556" s="139">
        <f>ROUND(I556*H556,2)</f>
        <v>0</v>
      </c>
      <c r="K556" s="135" t="s">
        <v>169</v>
      </c>
      <c r="L556" s="33"/>
      <c r="M556" s="140" t="s">
        <v>19</v>
      </c>
      <c r="N556" s="141" t="s">
        <v>44</v>
      </c>
      <c r="P556" s="142">
        <f>O556*H556</f>
        <v>0</v>
      </c>
      <c r="Q556" s="142">
        <v>0</v>
      </c>
      <c r="R556" s="142">
        <f>Q556*H556</f>
        <v>0</v>
      </c>
      <c r="S556" s="142">
        <v>0</v>
      </c>
      <c r="T556" s="143">
        <f>S556*H556</f>
        <v>0</v>
      </c>
      <c r="AR556" s="144" t="s">
        <v>259</v>
      </c>
      <c r="AT556" s="144" t="s">
        <v>166</v>
      </c>
      <c r="AU556" s="144" t="s">
        <v>82</v>
      </c>
      <c r="AY556" s="18" t="s">
        <v>163</v>
      </c>
      <c r="BE556" s="145">
        <f>IF(N556="základní",J556,0)</f>
        <v>0</v>
      </c>
      <c r="BF556" s="145">
        <f>IF(N556="snížená",J556,0)</f>
        <v>0</v>
      </c>
      <c r="BG556" s="145">
        <f>IF(N556="zákl. přenesená",J556,0)</f>
        <v>0</v>
      </c>
      <c r="BH556" s="145">
        <f>IF(N556="sníž. přenesená",J556,0)</f>
        <v>0</v>
      </c>
      <c r="BI556" s="145">
        <f>IF(N556="nulová",J556,0)</f>
        <v>0</v>
      </c>
      <c r="BJ556" s="18" t="s">
        <v>80</v>
      </c>
      <c r="BK556" s="145">
        <f>ROUND(I556*H556,2)</f>
        <v>0</v>
      </c>
      <c r="BL556" s="18" t="s">
        <v>259</v>
      </c>
      <c r="BM556" s="144" t="s">
        <v>753</v>
      </c>
    </row>
    <row r="557" spans="2:65" s="1" customFormat="1">
      <c r="B557" s="33"/>
      <c r="D557" s="146" t="s">
        <v>171</v>
      </c>
      <c r="F557" s="147" t="s">
        <v>754</v>
      </c>
      <c r="I557" s="148"/>
      <c r="L557" s="33"/>
      <c r="M557" s="149"/>
      <c r="T557" s="54"/>
      <c r="AT557" s="18" t="s">
        <v>171</v>
      </c>
      <c r="AU557" s="18" t="s">
        <v>82</v>
      </c>
    </row>
    <row r="558" spans="2:65" s="13" customFormat="1">
      <c r="B558" s="158"/>
      <c r="D558" s="150" t="s">
        <v>175</v>
      </c>
      <c r="E558" s="159" t="s">
        <v>19</v>
      </c>
      <c r="F558" s="160" t="s">
        <v>114</v>
      </c>
      <c r="H558" s="161">
        <v>15.426</v>
      </c>
      <c r="I558" s="162"/>
      <c r="L558" s="158"/>
      <c r="M558" s="163"/>
      <c r="T558" s="164"/>
      <c r="AT558" s="159" t="s">
        <v>175</v>
      </c>
      <c r="AU558" s="159" t="s">
        <v>82</v>
      </c>
      <c r="AV558" s="13" t="s">
        <v>82</v>
      </c>
      <c r="AW558" s="13" t="s">
        <v>34</v>
      </c>
      <c r="AX558" s="13" t="s">
        <v>80</v>
      </c>
      <c r="AY558" s="159" t="s">
        <v>163</v>
      </c>
    </row>
    <row r="559" spans="2:65" s="1" customFormat="1" ht="24.2" customHeight="1">
      <c r="B559" s="33"/>
      <c r="C559" s="179" t="s">
        <v>755</v>
      </c>
      <c r="D559" s="179" t="s">
        <v>342</v>
      </c>
      <c r="E559" s="180" t="s">
        <v>756</v>
      </c>
      <c r="F559" s="181" t="s">
        <v>757</v>
      </c>
      <c r="G559" s="182" t="s">
        <v>111</v>
      </c>
      <c r="H559" s="183">
        <v>294.036</v>
      </c>
      <c r="I559" s="184"/>
      <c r="J559" s="185">
        <f>ROUND(I559*H559,2)</f>
        <v>0</v>
      </c>
      <c r="K559" s="181" t="s">
        <v>169</v>
      </c>
      <c r="L559" s="186"/>
      <c r="M559" s="187" t="s">
        <v>19</v>
      </c>
      <c r="N559" s="188" t="s">
        <v>44</v>
      </c>
      <c r="P559" s="142">
        <f>O559*H559</f>
        <v>0</v>
      </c>
      <c r="Q559" s="142">
        <v>5.0000000000000001E-4</v>
      </c>
      <c r="R559" s="142">
        <f>Q559*H559</f>
        <v>0.14701800000000001</v>
      </c>
      <c r="S559" s="142">
        <v>0</v>
      </c>
      <c r="T559" s="143">
        <f>S559*H559</f>
        <v>0</v>
      </c>
      <c r="AR559" s="144" t="s">
        <v>381</v>
      </c>
      <c r="AT559" s="144" t="s">
        <v>342</v>
      </c>
      <c r="AU559" s="144" t="s">
        <v>82</v>
      </c>
      <c r="AY559" s="18" t="s">
        <v>163</v>
      </c>
      <c r="BE559" s="145">
        <f>IF(N559="základní",J559,0)</f>
        <v>0</v>
      </c>
      <c r="BF559" s="145">
        <f>IF(N559="snížená",J559,0)</f>
        <v>0</v>
      </c>
      <c r="BG559" s="145">
        <f>IF(N559="zákl. přenesená",J559,0)</f>
        <v>0</v>
      </c>
      <c r="BH559" s="145">
        <f>IF(N559="sníž. přenesená",J559,0)</f>
        <v>0</v>
      </c>
      <c r="BI559" s="145">
        <f>IF(N559="nulová",J559,0)</f>
        <v>0</v>
      </c>
      <c r="BJ559" s="18" t="s">
        <v>80</v>
      </c>
      <c r="BK559" s="145">
        <f>ROUND(I559*H559,2)</f>
        <v>0</v>
      </c>
      <c r="BL559" s="18" t="s">
        <v>259</v>
      </c>
      <c r="BM559" s="144" t="s">
        <v>758</v>
      </c>
    </row>
    <row r="560" spans="2:65" s="13" customFormat="1">
      <c r="B560" s="158"/>
      <c r="D560" s="150" t="s">
        <v>175</v>
      </c>
      <c r="E560" s="159" t="s">
        <v>19</v>
      </c>
      <c r="F560" s="160" t="s">
        <v>109</v>
      </c>
      <c r="H560" s="161">
        <v>264.608</v>
      </c>
      <c r="I560" s="162"/>
      <c r="L560" s="158"/>
      <c r="M560" s="163"/>
      <c r="T560" s="164"/>
      <c r="AT560" s="159" t="s">
        <v>175</v>
      </c>
      <c r="AU560" s="159" t="s">
        <v>82</v>
      </c>
      <c r="AV560" s="13" t="s">
        <v>82</v>
      </c>
      <c r="AW560" s="13" t="s">
        <v>34</v>
      </c>
      <c r="AX560" s="13" t="s">
        <v>73</v>
      </c>
      <c r="AY560" s="159" t="s">
        <v>163</v>
      </c>
    </row>
    <row r="561" spans="2:65" s="13" customFormat="1">
      <c r="B561" s="158"/>
      <c r="D561" s="150" t="s">
        <v>175</v>
      </c>
      <c r="E561" s="159" t="s">
        <v>19</v>
      </c>
      <c r="F561" s="160" t="s">
        <v>114</v>
      </c>
      <c r="H561" s="161">
        <v>15.426</v>
      </c>
      <c r="I561" s="162"/>
      <c r="L561" s="158"/>
      <c r="M561" s="163"/>
      <c r="T561" s="164"/>
      <c r="AT561" s="159" t="s">
        <v>175</v>
      </c>
      <c r="AU561" s="159" t="s">
        <v>82</v>
      </c>
      <c r="AV561" s="13" t="s">
        <v>82</v>
      </c>
      <c r="AW561" s="13" t="s">
        <v>34</v>
      </c>
      <c r="AX561" s="13" t="s">
        <v>73</v>
      </c>
      <c r="AY561" s="159" t="s">
        <v>163</v>
      </c>
    </row>
    <row r="562" spans="2:65" s="14" customFormat="1">
      <c r="B562" s="165"/>
      <c r="D562" s="150" t="s">
        <v>175</v>
      </c>
      <c r="E562" s="166" t="s">
        <v>19</v>
      </c>
      <c r="F562" s="167" t="s">
        <v>214</v>
      </c>
      <c r="H562" s="168">
        <v>280.03399999999999</v>
      </c>
      <c r="I562" s="169"/>
      <c r="L562" s="165"/>
      <c r="M562" s="170"/>
      <c r="T562" s="171"/>
      <c r="AT562" s="166" t="s">
        <v>175</v>
      </c>
      <c r="AU562" s="166" t="s">
        <v>82</v>
      </c>
      <c r="AV562" s="14" t="s">
        <v>90</v>
      </c>
      <c r="AW562" s="14" t="s">
        <v>34</v>
      </c>
      <c r="AX562" s="14" t="s">
        <v>80</v>
      </c>
      <c r="AY562" s="166" t="s">
        <v>163</v>
      </c>
    </row>
    <row r="563" spans="2:65" s="13" customFormat="1">
      <c r="B563" s="158"/>
      <c r="D563" s="150" t="s">
        <v>175</v>
      </c>
      <c r="F563" s="160" t="s">
        <v>759</v>
      </c>
      <c r="H563" s="161">
        <v>294.036</v>
      </c>
      <c r="I563" s="162"/>
      <c r="L563" s="158"/>
      <c r="M563" s="163"/>
      <c r="T563" s="164"/>
      <c r="AT563" s="159" t="s">
        <v>175</v>
      </c>
      <c r="AU563" s="159" t="s">
        <v>82</v>
      </c>
      <c r="AV563" s="13" t="s">
        <v>82</v>
      </c>
      <c r="AW563" s="13" t="s">
        <v>4</v>
      </c>
      <c r="AX563" s="13" t="s">
        <v>80</v>
      </c>
      <c r="AY563" s="159" t="s">
        <v>163</v>
      </c>
    </row>
    <row r="564" spans="2:65" s="1" customFormat="1" ht="24.2" customHeight="1">
      <c r="B564" s="33"/>
      <c r="C564" s="133" t="s">
        <v>760</v>
      </c>
      <c r="D564" s="133" t="s">
        <v>166</v>
      </c>
      <c r="E564" s="134" t="s">
        <v>761</v>
      </c>
      <c r="F564" s="135" t="s">
        <v>762</v>
      </c>
      <c r="G564" s="136" t="s">
        <v>111</v>
      </c>
      <c r="H564" s="137">
        <v>264.608</v>
      </c>
      <c r="I564" s="138"/>
      <c r="J564" s="139">
        <f>ROUND(I564*H564,2)</f>
        <v>0</v>
      </c>
      <c r="K564" s="135" t="s">
        <v>169</v>
      </c>
      <c r="L564" s="33"/>
      <c r="M564" s="140" t="s">
        <v>19</v>
      </c>
      <c r="N564" s="141" t="s">
        <v>44</v>
      </c>
      <c r="P564" s="142">
        <f>O564*H564</f>
        <v>0</v>
      </c>
      <c r="Q564" s="142">
        <v>0</v>
      </c>
      <c r="R564" s="142">
        <f>Q564*H564</f>
        <v>0</v>
      </c>
      <c r="S564" s="142">
        <v>0</v>
      </c>
      <c r="T564" s="143">
        <f>S564*H564</f>
        <v>0</v>
      </c>
      <c r="AR564" s="144" t="s">
        <v>259</v>
      </c>
      <c r="AT564" s="144" t="s">
        <v>166</v>
      </c>
      <c r="AU564" s="144" t="s">
        <v>82</v>
      </c>
      <c r="AY564" s="18" t="s">
        <v>163</v>
      </c>
      <c r="BE564" s="145">
        <f>IF(N564="základní",J564,0)</f>
        <v>0</v>
      </c>
      <c r="BF564" s="145">
        <f>IF(N564="snížená",J564,0)</f>
        <v>0</v>
      </c>
      <c r="BG564" s="145">
        <f>IF(N564="zákl. přenesená",J564,0)</f>
        <v>0</v>
      </c>
      <c r="BH564" s="145">
        <f>IF(N564="sníž. přenesená",J564,0)</f>
        <v>0</v>
      </c>
      <c r="BI564" s="145">
        <f>IF(N564="nulová",J564,0)</f>
        <v>0</v>
      </c>
      <c r="BJ564" s="18" t="s">
        <v>80</v>
      </c>
      <c r="BK564" s="145">
        <f>ROUND(I564*H564,2)</f>
        <v>0</v>
      </c>
      <c r="BL564" s="18" t="s">
        <v>259</v>
      </c>
      <c r="BM564" s="144" t="s">
        <v>763</v>
      </c>
    </row>
    <row r="565" spans="2:65" s="1" customFormat="1">
      <c r="B565" s="33"/>
      <c r="D565" s="146" t="s">
        <v>171</v>
      </c>
      <c r="F565" s="147" t="s">
        <v>764</v>
      </c>
      <c r="I565" s="148"/>
      <c r="L565" s="33"/>
      <c r="M565" s="149"/>
      <c r="T565" s="54"/>
      <c r="AT565" s="18" t="s">
        <v>171</v>
      </c>
      <c r="AU565" s="18" t="s">
        <v>82</v>
      </c>
    </row>
    <row r="566" spans="2:65" s="13" customFormat="1">
      <c r="B566" s="158"/>
      <c r="D566" s="150" t="s">
        <v>175</v>
      </c>
      <c r="E566" s="159" t="s">
        <v>19</v>
      </c>
      <c r="F566" s="160" t="s">
        <v>109</v>
      </c>
      <c r="H566" s="161">
        <v>264.608</v>
      </c>
      <c r="I566" s="162"/>
      <c r="L566" s="158"/>
      <c r="M566" s="163"/>
      <c r="T566" s="164"/>
      <c r="AT566" s="159" t="s">
        <v>175</v>
      </c>
      <c r="AU566" s="159" t="s">
        <v>82</v>
      </c>
      <c r="AV566" s="13" t="s">
        <v>82</v>
      </c>
      <c r="AW566" s="13" t="s">
        <v>34</v>
      </c>
      <c r="AX566" s="13" t="s">
        <v>80</v>
      </c>
      <c r="AY566" s="159" t="s">
        <v>163</v>
      </c>
    </row>
    <row r="567" spans="2:65" s="1" customFormat="1" ht="24.2" customHeight="1">
      <c r="B567" s="33"/>
      <c r="C567" s="133" t="s">
        <v>765</v>
      </c>
      <c r="D567" s="133" t="s">
        <v>166</v>
      </c>
      <c r="E567" s="134" t="s">
        <v>766</v>
      </c>
      <c r="F567" s="135" t="s">
        <v>767</v>
      </c>
      <c r="G567" s="136" t="s">
        <v>111</v>
      </c>
      <c r="H567" s="137">
        <v>15.426</v>
      </c>
      <c r="I567" s="138"/>
      <c r="J567" s="139">
        <f>ROUND(I567*H567,2)</f>
        <v>0</v>
      </c>
      <c r="K567" s="135" t="s">
        <v>169</v>
      </c>
      <c r="L567" s="33"/>
      <c r="M567" s="140" t="s">
        <v>19</v>
      </c>
      <c r="N567" s="141" t="s">
        <v>44</v>
      </c>
      <c r="P567" s="142">
        <f>O567*H567</f>
        <v>0</v>
      </c>
      <c r="Q567" s="142">
        <v>0</v>
      </c>
      <c r="R567" s="142">
        <f>Q567*H567</f>
        <v>0</v>
      </c>
      <c r="S567" s="142">
        <v>0</v>
      </c>
      <c r="T567" s="143">
        <f>S567*H567</f>
        <v>0</v>
      </c>
      <c r="AR567" s="144" t="s">
        <v>259</v>
      </c>
      <c r="AT567" s="144" t="s">
        <v>166</v>
      </c>
      <c r="AU567" s="144" t="s">
        <v>82</v>
      </c>
      <c r="AY567" s="18" t="s">
        <v>163</v>
      </c>
      <c r="BE567" s="145">
        <f>IF(N567="základní",J567,0)</f>
        <v>0</v>
      </c>
      <c r="BF567" s="145">
        <f>IF(N567="snížená",J567,0)</f>
        <v>0</v>
      </c>
      <c r="BG567" s="145">
        <f>IF(N567="zákl. přenesená",J567,0)</f>
        <v>0</v>
      </c>
      <c r="BH567" s="145">
        <f>IF(N567="sníž. přenesená",J567,0)</f>
        <v>0</v>
      </c>
      <c r="BI567" s="145">
        <f>IF(N567="nulová",J567,0)</f>
        <v>0</v>
      </c>
      <c r="BJ567" s="18" t="s">
        <v>80</v>
      </c>
      <c r="BK567" s="145">
        <f>ROUND(I567*H567,2)</f>
        <v>0</v>
      </c>
      <c r="BL567" s="18" t="s">
        <v>259</v>
      </c>
      <c r="BM567" s="144" t="s">
        <v>768</v>
      </c>
    </row>
    <row r="568" spans="2:65" s="1" customFormat="1">
      <c r="B568" s="33"/>
      <c r="D568" s="146" t="s">
        <v>171</v>
      </c>
      <c r="F568" s="147" t="s">
        <v>769</v>
      </c>
      <c r="I568" s="148"/>
      <c r="L568" s="33"/>
      <c r="M568" s="149"/>
      <c r="T568" s="54"/>
      <c r="AT568" s="18" t="s">
        <v>171</v>
      </c>
      <c r="AU568" s="18" t="s">
        <v>82</v>
      </c>
    </row>
    <row r="569" spans="2:65" s="13" customFormat="1">
      <c r="B569" s="158"/>
      <c r="D569" s="150" t="s">
        <v>175</v>
      </c>
      <c r="E569" s="159" t="s">
        <v>19</v>
      </c>
      <c r="F569" s="160" t="s">
        <v>114</v>
      </c>
      <c r="H569" s="161">
        <v>15.426</v>
      </c>
      <c r="I569" s="162"/>
      <c r="L569" s="158"/>
      <c r="M569" s="163"/>
      <c r="T569" s="164"/>
      <c r="AT569" s="159" t="s">
        <v>175</v>
      </c>
      <c r="AU569" s="159" t="s">
        <v>82</v>
      </c>
      <c r="AV569" s="13" t="s">
        <v>82</v>
      </c>
      <c r="AW569" s="13" t="s">
        <v>34</v>
      </c>
      <c r="AX569" s="13" t="s">
        <v>80</v>
      </c>
      <c r="AY569" s="159" t="s">
        <v>163</v>
      </c>
    </row>
    <row r="570" spans="2:65" s="1" customFormat="1" ht="24.2" customHeight="1">
      <c r="B570" s="33"/>
      <c r="C570" s="179" t="s">
        <v>770</v>
      </c>
      <c r="D570" s="179" t="s">
        <v>342</v>
      </c>
      <c r="E570" s="180" t="s">
        <v>756</v>
      </c>
      <c r="F570" s="181" t="s">
        <v>757</v>
      </c>
      <c r="G570" s="182" t="s">
        <v>111</v>
      </c>
      <c r="H570" s="183">
        <v>294.036</v>
      </c>
      <c r="I570" s="184"/>
      <c r="J570" s="185">
        <f>ROUND(I570*H570,2)</f>
        <v>0</v>
      </c>
      <c r="K570" s="181" t="s">
        <v>169</v>
      </c>
      <c r="L570" s="186"/>
      <c r="M570" s="187" t="s">
        <v>19</v>
      </c>
      <c r="N570" s="188" t="s">
        <v>44</v>
      </c>
      <c r="P570" s="142">
        <f>O570*H570</f>
        <v>0</v>
      </c>
      <c r="Q570" s="142">
        <v>5.0000000000000001E-4</v>
      </c>
      <c r="R570" s="142">
        <f>Q570*H570</f>
        <v>0.14701800000000001</v>
      </c>
      <c r="S570" s="142">
        <v>0</v>
      </c>
      <c r="T570" s="143">
        <f>S570*H570</f>
        <v>0</v>
      </c>
      <c r="AR570" s="144" t="s">
        <v>381</v>
      </c>
      <c r="AT570" s="144" t="s">
        <v>342</v>
      </c>
      <c r="AU570" s="144" t="s">
        <v>82</v>
      </c>
      <c r="AY570" s="18" t="s">
        <v>163</v>
      </c>
      <c r="BE570" s="145">
        <f>IF(N570="základní",J570,0)</f>
        <v>0</v>
      </c>
      <c r="BF570" s="145">
        <f>IF(N570="snížená",J570,0)</f>
        <v>0</v>
      </c>
      <c r="BG570" s="145">
        <f>IF(N570="zákl. přenesená",J570,0)</f>
        <v>0</v>
      </c>
      <c r="BH570" s="145">
        <f>IF(N570="sníž. přenesená",J570,0)</f>
        <v>0</v>
      </c>
      <c r="BI570" s="145">
        <f>IF(N570="nulová",J570,0)</f>
        <v>0</v>
      </c>
      <c r="BJ570" s="18" t="s">
        <v>80</v>
      </c>
      <c r="BK570" s="145">
        <f>ROUND(I570*H570,2)</f>
        <v>0</v>
      </c>
      <c r="BL570" s="18" t="s">
        <v>259</v>
      </c>
      <c r="BM570" s="144" t="s">
        <v>771</v>
      </c>
    </row>
    <row r="571" spans="2:65" s="13" customFormat="1">
      <c r="B571" s="158"/>
      <c r="D571" s="150" t="s">
        <v>175</v>
      </c>
      <c r="E571" s="159" t="s">
        <v>19</v>
      </c>
      <c r="F571" s="160" t="s">
        <v>109</v>
      </c>
      <c r="H571" s="161">
        <v>264.608</v>
      </c>
      <c r="I571" s="162"/>
      <c r="L571" s="158"/>
      <c r="M571" s="163"/>
      <c r="T571" s="164"/>
      <c r="AT571" s="159" t="s">
        <v>175</v>
      </c>
      <c r="AU571" s="159" t="s">
        <v>82</v>
      </c>
      <c r="AV571" s="13" t="s">
        <v>82</v>
      </c>
      <c r="AW571" s="13" t="s">
        <v>34</v>
      </c>
      <c r="AX571" s="13" t="s">
        <v>73</v>
      </c>
      <c r="AY571" s="159" t="s">
        <v>163</v>
      </c>
    </row>
    <row r="572" spans="2:65" s="13" customFormat="1">
      <c r="B572" s="158"/>
      <c r="D572" s="150" t="s">
        <v>175</v>
      </c>
      <c r="E572" s="159" t="s">
        <v>19</v>
      </c>
      <c r="F572" s="160" t="s">
        <v>114</v>
      </c>
      <c r="H572" s="161">
        <v>15.426</v>
      </c>
      <c r="I572" s="162"/>
      <c r="L572" s="158"/>
      <c r="M572" s="163"/>
      <c r="T572" s="164"/>
      <c r="AT572" s="159" t="s">
        <v>175</v>
      </c>
      <c r="AU572" s="159" t="s">
        <v>82</v>
      </c>
      <c r="AV572" s="13" t="s">
        <v>82</v>
      </c>
      <c r="AW572" s="13" t="s">
        <v>34</v>
      </c>
      <c r="AX572" s="13" t="s">
        <v>73</v>
      </c>
      <c r="AY572" s="159" t="s">
        <v>163</v>
      </c>
    </row>
    <row r="573" spans="2:65" s="14" customFormat="1">
      <c r="B573" s="165"/>
      <c r="D573" s="150" t="s">
        <v>175</v>
      </c>
      <c r="E573" s="166" t="s">
        <v>19</v>
      </c>
      <c r="F573" s="167" t="s">
        <v>214</v>
      </c>
      <c r="H573" s="168">
        <v>280.03399999999999</v>
      </c>
      <c r="I573" s="169"/>
      <c r="L573" s="165"/>
      <c r="M573" s="170"/>
      <c r="T573" s="171"/>
      <c r="AT573" s="166" t="s">
        <v>175</v>
      </c>
      <c r="AU573" s="166" t="s">
        <v>82</v>
      </c>
      <c r="AV573" s="14" t="s">
        <v>90</v>
      </c>
      <c r="AW573" s="14" t="s">
        <v>34</v>
      </c>
      <c r="AX573" s="14" t="s">
        <v>80</v>
      </c>
      <c r="AY573" s="166" t="s">
        <v>163</v>
      </c>
    </row>
    <row r="574" spans="2:65" s="13" customFormat="1">
      <c r="B574" s="158"/>
      <c r="D574" s="150" t="s">
        <v>175</v>
      </c>
      <c r="F574" s="160" t="s">
        <v>759</v>
      </c>
      <c r="H574" s="161">
        <v>294.036</v>
      </c>
      <c r="I574" s="162"/>
      <c r="L574" s="158"/>
      <c r="M574" s="163"/>
      <c r="T574" s="164"/>
      <c r="AT574" s="159" t="s">
        <v>175</v>
      </c>
      <c r="AU574" s="159" t="s">
        <v>82</v>
      </c>
      <c r="AV574" s="13" t="s">
        <v>82</v>
      </c>
      <c r="AW574" s="13" t="s">
        <v>4</v>
      </c>
      <c r="AX574" s="13" t="s">
        <v>80</v>
      </c>
      <c r="AY574" s="159" t="s">
        <v>163</v>
      </c>
    </row>
    <row r="575" spans="2:65" s="1" customFormat="1" ht="24.2" customHeight="1">
      <c r="B575" s="33"/>
      <c r="C575" s="133" t="s">
        <v>669</v>
      </c>
      <c r="D575" s="133" t="s">
        <v>166</v>
      </c>
      <c r="E575" s="134" t="s">
        <v>772</v>
      </c>
      <c r="F575" s="135" t="s">
        <v>773</v>
      </c>
      <c r="G575" s="136" t="s">
        <v>239</v>
      </c>
      <c r="H575" s="137">
        <v>69.42</v>
      </c>
      <c r="I575" s="138"/>
      <c r="J575" s="139">
        <f>ROUND(I575*H575,2)</f>
        <v>0</v>
      </c>
      <c r="K575" s="135" t="s">
        <v>169</v>
      </c>
      <c r="L575" s="33"/>
      <c r="M575" s="140" t="s">
        <v>19</v>
      </c>
      <c r="N575" s="141" t="s">
        <v>44</v>
      </c>
      <c r="P575" s="142">
        <f>O575*H575</f>
        <v>0</v>
      </c>
      <c r="Q575" s="142">
        <v>0</v>
      </c>
      <c r="R575" s="142">
        <f>Q575*H575</f>
        <v>0</v>
      </c>
      <c r="S575" s="142">
        <v>0</v>
      </c>
      <c r="T575" s="143">
        <f>S575*H575</f>
        <v>0</v>
      </c>
      <c r="AR575" s="144" t="s">
        <v>259</v>
      </c>
      <c r="AT575" s="144" t="s">
        <v>166</v>
      </c>
      <c r="AU575" s="144" t="s">
        <v>82</v>
      </c>
      <c r="AY575" s="18" t="s">
        <v>163</v>
      </c>
      <c r="BE575" s="145">
        <f>IF(N575="základní",J575,0)</f>
        <v>0</v>
      </c>
      <c r="BF575" s="145">
        <f>IF(N575="snížená",J575,0)</f>
        <v>0</v>
      </c>
      <c r="BG575" s="145">
        <f>IF(N575="zákl. přenesená",J575,0)</f>
        <v>0</v>
      </c>
      <c r="BH575" s="145">
        <f>IF(N575="sníž. přenesená",J575,0)</f>
        <v>0</v>
      </c>
      <c r="BI575" s="145">
        <f>IF(N575="nulová",J575,0)</f>
        <v>0</v>
      </c>
      <c r="BJ575" s="18" t="s">
        <v>80</v>
      </c>
      <c r="BK575" s="145">
        <f>ROUND(I575*H575,2)</f>
        <v>0</v>
      </c>
      <c r="BL575" s="18" t="s">
        <v>259</v>
      </c>
      <c r="BM575" s="144" t="s">
        <v>774</v>
      </c>
    </row>
    <row r="576" spans="2:65" s="1" customFormat="1">
      <c r="B576" s="33"/>
      <c r="D576" s="146" t="s">
        <v>171</v>
      </c>
      <c r="F576" s="147" t="s">
        <v>775</v>
      </c>
      <c r="I576" s="148"/>
      <c r="L576" s="33"/>
      <c r="M576" s="149"/>
      <c r="T576" s="54"/>
      <c r="AT576" s="18" t="s">
        <v>171</v>
      </c>
      <c r="AU576" s="18" t="s">
        <v>82</v>
      </c>
    </row>
    <row r="577" spans="2:65" s="12" customFormat="1">
      <c r="B577" s="152"/>
      <c r="D577" s="150" t="s">
        <v>175</v>
      </c>
      <c r="E577" s="153" t="s">
        <v>19</v>
      </c>
      <c r="F577" s="154" t="s">
        <v>738</v>
      </c>
      <c r="H577" s="153" t="s">
        <v>19</v>
      </c>
      <c r="I577" s="155"/>
      <c r="L577" s="152"/>
      <c r="M577" s="156"/>
      <c r="T577" s="157"/>
      <c r="AT577" s="153" t="s">
        <v>175</v>
      </c>
      <c r="AU577" s="153" t="s">
        <v>82</v>
      </c>
      <c r="AV577" s="12" t="s">
        <v>80</v>
      </c>
      <c r="AW577" s="12" t="s">
        <v>34</v>
      </c>
      <c r="AX577" s="12" t="s">
        <v>73</v>
      </c>
      <c r="AY577" s="153" t="s">
        <v>163</v>
      </c>
    </row>
    <row r="578" spans="2:65" s="12" customFormat="1">
      <c r="B578" s="152"/>
      <c r="D578" s="150" t="s">
        <v>175</v>
      </c>
      <c r="E578" s="153" t="s">
        <v>19</v>
      </c>
      <c r="F578" s="154" t="s">
        <v>739</v>
      </c>
      <c r="H578" s="153" t="s">
        <v>19</v>
      </c>
      <c r="I578" s="155"/>
      <c r="L578" s="152"/>
      <c r="M578" s="156"/>
      <c r="T578" s="157"/>
      <c r="AT578" s="153" t="s">
        <v>175</v>
      </c>
      <c r="AU578" s="153" t="s">
        <v>82</v>
      </c>
      <c r="AV578" s="12" t="s">
        <v>80</v>
      </c>
      <c r="AW578" s="12" t="s">
        <v>34</v>
      </c>
      <c r="AX578" s="12" t="s">
        <v>73</v>
      </c>
      <c r="AY578" s="153" t="s">
        <v>163</v>
      </c>
    </row>
    <row r="579" spans="2:65" s="12" customFormat="1">
      <c r="B579" s="152"/>
      <c r="D579" s="150" t="s">
        <v>175</v>
      </c>
      <c r="E579" s="153" t="s">
        <v>19</v>
      </c>
      <c r="F579" s="154" t="s">
        <v>740</v>
      </c>
      <c r="H579" s="153" t="s">
        <v>19</v>
      </c>
      <c r="I579" s="155"/>
      <c r="L579" s="152"/>
      <c r="M579" s="156"/>
      <c r="T579" s="157"/>
      <c r="AT579" s="153" t="s">
        <v>175</v>
      </c>
      <c r="AU579" s="153" t="s">
        <v>82</v>
      </c>
      <c r="AV579" s="12" t="s">
        <v>80</v>
      </c>
      <c r="AW579" s="12" t="s">
        <v>34</v>
      </c>
      <c r="AX579" s="12" t="s">
        <v>73</v>
      </c>
      <c r="AY579" s="153" t="s">
        <v>163</v>
      </c>
    </row>
    <row r="580" spans="2:65" s="13" customFormat="1">
      <c r="B580" s="158"/>
      <c r="D580" s="150" t="s">
        <v>175</v>
      </c>
      <c r="E580" s="159" t="s">
        <v>19</v>
      </c>
      <c r="F580" s="160" t="s">
        <v>776</v>
      </c>
      <c r="H580" s="161">
        <v>69.42</v>
      </c>
      <c r="I580" s="162"/>
      <c r="L580" s="158"/>
      <c r="M580" s="163"/>
      <c r="T580" s="164"/>
      <c r="AT580" s="159" t="s">
        <v>175</v>
      </c>
      <c r="AU580" s="159" t="s">
        <v>82</v>
      </c>
      <c r="AV580" s="13" t="s">
        <v>82</v>
      </c>
      <c r="AW580" s="13" t="s">
        <v>34</v>
      </c>
      <c r="AX580" s="13" t="s">
        <v>73</v>
      </c>
      <c r="AY580" s="159" t="s">
        <v>163</v>
      </c>
    </row>
    <row r="581" spans="2:65" s="14" customFormat="1">
      <c r="B581" s="165"/>
      <c r="D581" s="150" t="s">
        <v>175</v>
      </c>
      <c r="E581" s="166" t="s">
        <v>19</v>
      </c>
      <c r="F581" s="167" t="s">
        <v>214</v>
      </c>
      <c r="H581" s="168">
        <v>69.42</v>
      </c>
      <c r="I581" s="169"/>
      <c r="L581" s="165"/>
      <c r="M581" s="170"/>
      <c r="T581" s="171"/>
      <c r="AT581" s="166" t="s">
        <v>175</v>
      </c>
      <c r="AU581" s="166" t="s">
        <v>82</v>
      </c>
      <c r="AV581" s="14" t="s">
        <v>90</v>
      </c>
      <c r="AW581" s="14" t="s">
        <v>34</v>
      </c>
      <c r="AX581" s="14" t="s">
        <v>80</v>
      </c>
      <c r="AY581" s="166" t="s">
        <v>163</v>
      </c>
    </row>
    <row r="582" spans="2:65" s="1" customFormat="1" ht="24.2" customHeight="1">
      <c r="B582" s="33"/>
      <c r="C582" s="179" t="s">
        <v>687</v>
      </c>
      <c r="D582" s="179" t="s">
        <v>342</v>
      </c>
      <c r="E582" s="180" t="s">
        <v>777</v>
      </c>
      <c r="F582" s="181" t="s">
        <v>778</v>
      </c>
      <c r="G582" s="182" t="s">
        <v>239</v>
      </c>
      <c r="H582" s="183">
        <v>70.808000000000007</v>
      </c>
      <c r="I582" s="184"/>
      <c r="J582" s="185">
        <f>ROUND(I582*H582,2)</f>
        <v>0</v>
      </c>
      <c r="K582" s="181" t="s">
        <v>169</v>
      </c>
      <c r="L582" s="186"/>
      <c r="M582" s="187" t="s">
        <v>19</v>
      </c>
      <c r="N582" s="188" t="s">
        <v>44</v>
      </c>
      <c r="P582" s="142">
        <f>O582*H582</f>
        <v>0</v>
      </c>
      <c r="Q582" s="142">
        <v>1.0499999999999999E-3</v>
      </c>
      <c r="R582" s="142">
        <f>Q582*H582</f>
        <v>7.4348400000000009E-2</v>
      </c>
      <c r="S582" s="142">
        <v>0</v>
      </c>
      <c r="T582" s="143">
        <f>S582*H582</f>
        <v>0</v>
      </c>
      <c r="AR582" s="144" t="s">
        <v>381</v>
      </c>
      <c r="AT582" s="144" t="s">
        <v>342</v>
      </c>
      <c r="AU582" s="144" t="s">
        <v>82</v>
      </c>
      <c r="AY582" s="18" t="s">
        <v>163</v>
      </c>
      <c r="BE582" s="145">
        <f>IF(N582="základní",J582,0)</f>
        <v>0</v>
      </c>
      <c r="BF582" s="145">
        <f>IF(N582="snížená",J582,0)</f>
        <v>0</v>
      </c>
      <c r="BG582" s="145">
        <f>IF(N582="zákl. přenesená",J582,0)</f>
        <v>0</v>
      </c>
      <c r="BH582" s="145">
        <f>IF(N582="sníž. přenesená",J582,0)</f>
        <v>0</v>
      </c>
      <c r="BI582" s="145">
        <f>IF(N582="nulová",J582,0)</f>
        <v>0</v>
      </c>
      <c r="BJ582" s="18" t="s">
        <v>80</v>
      </c>
      <c r="BK582" s="145">
        <f>ROUND(I582*H582,2)</f>
        <v>0</v>
      </c>
      <c r="BL582" s="18" t="s">
        <v>259</v>
      </c>
      <c r="BM582" s="144" t="s">
        <v>779</v>
      </c>
    </row>
    <row r="583" spans="2:65" s="13" customFormat="1">
      <c r="B583" s="158"/>
      <c r="D583" s="150" t="s">
        <v>175</v>
      </c>
      <c r="F583" s="160" t="s">
        <v>780</v>
      </c>
      <c r="H583" s="161">
        <v>70.808000000000007</v>
      </c>
      <c r="I583" s="162"/>
      <c r="L583" s="158"/>
      <c r="M583" s="163"/>
      <c r="T583" s="164"/>
      <c r="AT583" s="159" t="s">
        <v>175</v>
      </c>
      <c r="AU583" s="159" t="s">
        <v>82</v>
      </c>
      <c r="AV583" s="13" t="s">
        <v>82</v>
      </c>
      <c r="AW583" s="13" t="s">
        <v>4</v>
      </c>
      <c r="AX583" s="13" t="s">
        <v>80</v>
      </c>
      <c r="AY583" s="159" t="s">
        <v>163</v>
      </c>
    </row>
    <row r="584" spans="2:65" s="1" customFormat="1" ht="24.2" customHeight="1">
      <c r="B584" s="33"/>
      <c r="C584" s="133" t="s">
        <v>781</v>
      </c>
      <c r="D584" s="133" t="s">
        <v>166</v>
      </c>
      <c r="E584" s="134" t="s">
        <v>782</v>
      </c>
      <c r="F584" s="135" t="s">
        <v>783</v>
      </c>
      <c r="G584" s="136" t="s">
        <v>239</v>
      </c>
      <c r="H584" s="137">
        <v>69.42</v>
      </c>
      <c r="I584" s="138"/>
      <c r="J584" s="139">
        <f>ROUND(I584*H584,2)</f>
        <v>0</v>
      </c>
      <c r="K584" s="135" t="s">
        <v>169</v>
      </c>
      <c r="L584" s="33"/>
      <c r="M584" s="140" t="s">
        <v>19</v>
      </c>
      <c r="N584" s="141" t="s">
        <v>44</v>
      </c>
      <c r="P584" s="142">
        <f>O584*H584</f>
        <v>0</v>
      </c>
      <c r="Q584" s="142">
        <v>4.0000000000000003E-5</v>
      </c>
      <c r="R584" s="142">
        <f>Q584*H584</f>
        <v>2.7768000000000003E-3</v>
      </c>
      <c r="S584" s="142">
        <v>0</v>
      </c>
      <c r="T584" s="143">
        <f>S584*H584</f>
        <v>0</v>
      </c>
      <c r="AR584" s="144" t="s">
        <v>259</v>
      </c>
      <c r="AT584" s="144" t="s">
        <v>166</v>
      </c>
      <c r="AU584" s="144" t="s">
        <v>82</v>
      </c>
      <c r="AY584" s="18" t="s">
        <v>163</v>
      </c>
      <c r="BE584" s="145">
        <f>IF(N584="základní",J584,0)</f>
        <v>0</v>
      </c>
      <c r="BF584" s="145">
        <f>IF(N584="snížená",J584,0)</f>
        <v>0</v>
      </c>
      <c r="BG584" s="145">
        <f>IF(N584="zákl. přenesená",J584,0)</f>
        <v>0</v>
      </c>
      <c r="BH584" s="145">
        <f>IF(N584="sníž. přenesená",J584,0)</f>
        <v>0</v>
      </c>
      <c r="BI584" s="145">
        <f>IF(N584="nulová",J584,0)</f>
        <v>0</v>
      </c>
      <c r="BJ584" s="18" t="s">
        <v>80</v>
      </c>
      <c r="BK584" s="145">
        <f>ROUND(I584*H584,2)</f>
        <v>0</v>
      </c>
      <c r="BL584" s="18" t="s">
        <v>259</v>
      </c>
      <c r="BM584" s="144" t="s">
        <v>784</v>
      </c>
    </row>
    <row r="585" spans="2:65" s="1" customFormat="1">
      <c r="B585" s="33"/>
      <c r="D585" s="146" t="s">
        <v>171</v>
      </c>
      <c r="F585" s="147" t="s">
        <v>785</v>
      </c>
      <c r="I585" s="148"/>
      <c r="L585" s="33"/>
      <c r="M585" s="149"/>
      <c r="T585" s="54"/>
      <c r="AT585" s="18" t="s">
        <v>171</v>
      </c>
      <c r="AU585" s="18" t="s">
        <v>82</v>
      </c>
    </row>
    <row r="586" spans="2:65" s="12" customFormat="1">
      <c r="B586" s="152"/>
      <c r="D586" s="150" t="s">
        <v>175</v>
      </c>
      <c r="E586" s="153" t="s">
        <v>19</v>
      </c>
      <c r="F586" s="154" t="s">
        <v>738</v>
      </c>
      <c r="H586" s="153" t="s">
        <v>19</v>
      </c>
      <c r="I586" s="155"/>
      <c r="L586" s="152"/>
      <c r="M586" s="156"/>
      <c r="T586" s="157"/>
      <c r="AT586" s="153" t="s">
        <v>175</v>
      </c>
      <c r="AU586" s="153" t="s">
        <v>82</v>
      </c>
      <c r="AV586" s="12" t="s">
        <v>80</v>
      </c>
      <c r="AW586" s="12" t="s">
        <v>34</v>
      </c>
      <c r="AX586" s="12" t="s">
        <v>73</v>
      </c>
      <c r="AY586" s="153" t="s">
        <v>163</v>
      </c>
    </row>
    <row r="587" spans="2:65" s="12" customFormat="1">
      <c r="B587" s="152"/>
      <c r="D587" s="150" t="s">
        <v>175</v>
      </c>
      <c r="E587" s="153" t="s">
        <v>19</v>
      </c>
      <c r="F587" s="154" t="s">
        <v>739</v>
      </c>
      <c r="H587" s="153" t="s">
        <v>19</v>
      </c>
      <c r="I587" s="155"/>
      <c r="L587" s="152"/>
      <c r="M587" s="156"/>
      <c r="T587" s="157"/>
      <c r="AT587" s="153" t="s">
        <v>175</v>
      </c>
      <c r="AU587" s="153" t="s">
        <v>82</v>
      </c>
      <c r="AV587" s="12" t="s">
        <v>80</v>
      </c>
      <c r="AW587" s="12" t="s">
        <v>34</v>
      </c>
      <c r="AX587" s="12" t="s">
        <v>73</v>
      </c>
      <c r="AY587" s="153" t="s">
        <v>163</v>
      </c>
    </row>
    <row r="588" spans="2:65" s="12" customFormat="1">
      <c r="B588" s="152"/>
      <c r="D588" s="150" t="s">
        <v>175</v>
      </c>
      <c r="E588" s="153" t="s">
        <v>19</v>
      </c>
      <c r="F588" s="154" t="s">
        <v>740</v>
      </c>
      <c r="H588" s="153" t="s">
        <v>19</v>
      </c>
      <c r="I588" s="155"/>
      <c r="L588" s="152"/>
      <c r="M588" s="156"/>
      <c r="T588" s="157"/>
      <c r="AT588" s="153" t="s">
        <v>175</v>
      </c>
      <c r="AU588" s="153" t="s">
        <v>82</v>
      </c>
      <c r="AV588" s="12" t="s">
        <v>80</v>
      </c>
      <c r="AW588" s="12" t="s">
        <v>34</v>
      </c>
      <c r="AX588" s="12" t="s">
        <v>73</v>
      </c>
      <c r="AY588" s="153" t="s">
        <v>163</v>
      </c>
    </row>
    <row r="589" spans="2:65" s="13" customFormat="1">
      <c r="B589" s="158"/>
      <c r="D589" s="150" t="s">
        <v>175</v>
      </c>
      <c r="E589" s="159" t="s">
        <v>19</v>
      </c>
      <c r="F589" s="160" t="s">
        <v>776</v>
      </c>
      <c r="H589" s="161">
        <v>69.42</v>
      </c>
      <c r="I589" s="162"/>
      <c r="L589" s="158"/>
      <c r="M589" s="163"/>
      <c r="T589" s="164"/>
      <c r="AT589" s="159" t="s">
        <v>175</v>
      </c>
      <c r="AU589" s="159" t="s">
        <v>82</v>
      </c>
      <c r="AV589" s="13" t="s">
        <v>82</v>
      </c>
      <c r="AW589" s="13" t="s">
        <v>34</v>
      </c>
      <c r="AX589" s="13" t="s">
        <v>73</v>
      </c>
      <c r="AY589" s="159" t="s">
        <v>163</v>
      </c>
    </row>
    <row r="590" spans="2:65" s="14" customFormat="1">
      <c r="B590" s="165"/>
      <c r="D590" s="150" t="s">
        <v>175</v>
      </c>
      <c r="E590" s="166" t="s">
        <v>19</v>
      </c>
      <c r="F590" s="167" t="s">
        <v>214</v>
      </c>
      <c r="H590" s="168">
        <v>69.42</v>
      </c>
      <c r="I590" s="169"/>
      <c r="L590" s="165"/>
      <c r="M590" s="170"/>
      <c r="T590" s="171"/>
      <c r="AT590" s="166" t="s">
        <v>175</v>
      </c>
      <c r="AU590" s="166" t="s">
        <v>82</v>
      </c>
      <c r="AV590" s="14" t="s">
        <v>90</v>
      </c>
      <c r="AW590" s="14" t="s">
        <v>34</v>
      </c>
      <c r="AX590" s="14" t="s">
        <v>80</v>
      </c>
      <c r="AY590" s="166" t="s">
        <v>163</v>
      </c>
    </row>
    <row r="591" spans="2:65" s="1" customFormat="1" ht="24.2" customHeight="1">
      <c r="B591" s="33"/>
      <c r="C591" s="179" t="s">
        <v>786</v>
      </c>
      <c r="D591" s="179" t="s">
        <v>342</v>
      </c>
      <c r="E591" s="180" t="s">
        <v>787</v>
      </c>
      <c r="F591" s="181" t="s">
        <v>788</v>
      </c>
      <c r="G591" s="182" t="s">
        <v>239</v>
      </c>
      <c r="H591" s="183">
        <v>70.808000000000007</v>
      </c>
      <c r="I591" s="184"/>
      <c r="J591" s="185">
        <f>ROUND(I591*H591,2)</f>
        <v>0</v>
      </c>
      <c r="K591" s="181" t="s">
        <v>169</v>
      </c>
      <c r="L591" s="186"/>
      <c r="M591" s="187" t="s">
        <v>19</v>
      </c>
      <c r="N591" s="188" t="s">
        <v>44</v>
      </c>
      <c r="P591" s="142">
        <f>O591*H591</f>
        <v>0</v>
      </c>
      <c r="Q591" s="142">
        <v>4.0000000000000002E-4</v>
      </c>
      <c r="R591" s="142">
        <f>Q591*H591</f>
        <v>2.8323200000000003E-2</v>
      </c>
      <c r="S591" s="142">
        <v>0</v>
      </c>
      <c r="T591" s="143">
        <f>S591*H591</f>
        <v>0</v>
      </c>
      <c r="AR591" s="144" t="s">
        <v>381</v>
      </c>
      <c r="AT591" s="144" t="s">
        <v>342</v>
      </c>
      <c r="AU591" s="144" t="s">
        <v>82</v>
      </c>
      <c r="AY591" s="18" t="s">
        <v>163</v>
      </c>
      <c r="BE591" s="145">
        <f>IF(N591="základní",J591,0)</f>
        <v>0</v>
      </c>
      <c r="BF591" s="145">
        <f>IF(N591="snížená",J591,0)</f>
        <v>0</v>
      </c>
      <c r="BG591" s="145">
        <f>IF(N591="zákl. přenesená",J591,0)</f>
        <v>0</v>
      </c>
      <c r="BH591" s="145">
        <f>IF(N591="sníž. přenesená",J591,0)</f>
        <v>0</v>
      </c>
      <c r="BI591" s="145">
        <f>IF(N591="nulová",J591,0)</f>
        <v>0</v>
      </c>
      <c r="BJ591" s="18" t="s">
        <v>80</v>
      </c>
      <c r="BK591" s="145">
        <f>ROUND(I591*H591,2)</f>
        <v>0</v>
      </c>
      <c r="BL591" s="18" t="s">
        <v>259</v>
      </c>
      <c r="BM591" s="144" t="s">
        <v>789</v>
      </c>
    </row>
    <row r="592" spans="2:65" s="13" customFormat="1">
      <c r="B592" s="158"/>
      <c r="D592" s="150" t="s">
        <v>175</v>
      </c>
      <c r="F592" s="160" t="s">
        <v>780</v>
      </c>
      <c r="H592" s="161">
        <v>70.808000000000007</v>
      </c>
      <c r="I592" s="162"/>
      <c r="L592" s="158"/>
      <c r="M592" s="163"/>
      <c r="T592" s="164"/>
      <c r="AT592" s="159" t="s">
        <v>175</v>
      </c>
      <c r="AU592" s="159" t="s">
        <v>82</v>
      </c>
      <c r="AV592" s="13" t="s">
        <v>82</v>
      </c>
      <c r="AW592" s="13" t="s">
        <v>4</v>
      </c>
      <c r="AX592" s="13" t="s">
        <v>80</v>
      </c>
      <c r="AY592" s="159" t="s">
        <v>163</v>
      </c>
    </row>
    <row r="593" spans="2:65" s="1" customFormat="1" ht="49.15" customHeight="1">
      <c r="B593" s="33"/>
      <c r="C593" s="133" t="s">
        <v>790</v>
      </c>
      <c r="D593" s="133" t="s">
        <v>166</v>
      </c>
      <c r="E593" s="134" t="s">
        <v>791</v>
      </c>
      <c r="F593" s="135" t="s">
        <v>792</v>
      </c>
      <c r="G593" s="136" t="s">
        <v>111</v>
      </c>
      <c r="H593" s="137">
        <v>25.896000000000001</v>
      </c>
      <c r="I593" s="138"/>
      <c r="J593" s="139">
        <f>ROUND(I593*H593,2)</f>
        <v>0</v>
      </c>
      <c r="K593" s="135" t="s">
        <v>169</v>
      </c>
      <c r="L593" s="33"/>
      <c r="M593" s="140" t="s">
        <v>19</v>
      </c>
      <c r="N593" s="141" t="s">
        <v>44</v>
      </c>
      <c r="P593" s="142">
        <f>O593*H593</f>
        <v>0</v>
      </c>
      <c r="Q593" s="142">
        <v>7.5000000000000002E-4</v>
      </c>
      <c r="R593" s="142">
        <f>Q593*H593</f>
        <v>1.9422000000000002E-2</v>
      </c>
      <c r="S593" s="142">
        <v>0</v>
      </c>
      <c r="T593" s="143">
        <f>S593*H593</f>
        <v>0</v>
      </c>
      <c r="AR593" s="144" t="s">
        <v>259</v>
      </c>
      <c r="AT593" s="144" t="s">
        <v>166</v>
      </c>
      <c r="AU593" s="144" t="s">
        <v>82</v>
      </c>
      <c r="AY593" s="18" t="s">
        <v>163</v>
      </c>
      <c r="BE593" s="145">
        <f>IF(N593="základní",J593,0)</f>
        <v>0</v>
      </c>
      <c r="BF593" s="145">
        <f>IF(N593="snížená",J593,0)</f>
        <v>0</v>
      </c>
      <c r="BG593" s="145">
        <f>IF(N593="zákl. přenesená",J593,0)</f>
        <v>0</v>
      </c>
      <c r="BH593" s="145">
        <f>IF(N593="sníž. přenesená",J593,0)</f>
        <v>0</v>
      </c>
      <c r="BI593" s="145">
        <f>IF(N593="nulová",J593,0)</f>
        <v>0</v>
      </c>
      <c r="BJ593" s="18" t="s">
        <v>80</v>
      </c>
      <c r="BK593" s="145">
        <f>ROUND(I593*H593,2)</f>
        <v>0</v>
      </c>
      <c r="BL593" s="18" t="s">
        <v>259</v>
      </c>
      <c r="BM593" s="144" t="s">
        <v>793</v>
      </c>
    </row>
    <row r="594" spans="2:65" s="1" customFormat="1">
      <c r="B594" s="33"/>
      <c r="D594" s="146" t="s">
        <v>171</v>
      </c>
      <c r="F594" s="147" t="s">
        <v>794</v>
      </c>
      <c r="I594" s="148"/>
      <c r="L594" s="33"/>
      <c r="M594" s="149"/>
      <c r="T594" s="54"/>
      <c r="AT594" s="18" t="s">
        <v>171</v>
      </c>
      <c r="AU594" s="18" t="s">
        <v>82</v>
      </c>
    </row>
    <row r="595" spans="2:65" s="12" customFormat="1">
      <c r="B595" s="152"/>
      <c r="D595" s="150" t="s">
        <v>175</v>
      </c>
      <c r="E595" s="153" t="s">
        <v>19</v>
      </c>
      <c r="F595" s="154" t="s">
        <v>795</v>
      </c>
      <c r="H595" s="153" t="s">
        <v>19</v>
      </c>
      <c r="I595" s="155"/>
      <c r="L595" s="152"/>
      <c r="M595" s="156"/>
      <c r="T595" s="157"/>
      <c r="AT595" s="153" t="s">
        <v>175</v>
      </c>
      <c r="AU595" s="153" t="s">
        <v>82</v>
      </c>
      <c r="AV595" s="12" t="s">
        <v>80</v>
      </c>
      <c r="AW595" s="12" t="s">
        <v>34</v>
      </c>
      <c r="AX595" s="12" t="s">
        <v>73</v>
      </c>
      <c r="AY595" s="153" t="s">
        <v>163</v>
      </c>
    </row>
    <row r="596" spans="2:65" s="12" customFormat="1">
      <c r="B596" s="152"/>
      <c r="D596" s="150" t="s">
        <v>175</v>
      </c>
      <c r="E596" s="153" t="s">
        <v>19</v>
      </c>
      <c r="F596" s="154" t="s">
        <v>796</v>
      </c>
      <c r="H596" s="153" t="s">
        <v>19</v>
      </c>
      <c r="I596" s="155"/>
      <c r="L596" s="152"/>
      <c r="M596" s="156"/>
      <c r="T596" s="157"/>
      <c r="AT596" s="153" t="s">
        <v>175</v>
      </c>
      <c r="AU596" s="153" t="s">
        <v>82</v>
      </c>
      <c r="AV596" s="12" t="s">
        <v>80</v>
      </c>
      <c r="AW596" s="12" t="s">
        <v>34</v>
      </c>
      <c r="AX596" s="12" t="s">
        <v>73</v>
      </c>
      <c r="AY596" s="153" t="s">
        <v>163</v>
      </c>
    </row>
    <row r="597" spans="2:65" s="12" customFormat="1">
      <c r="B597" s="152"/>
      <c r="D597" s="150" t="s">
        <v>175</v>
      </c>
      <c r="E597" s="153" t="s">
        <v>19</v>
      </c>
      <c r="F597" s="154" t="s">
        <v>333</v>
      </c>
      <c r="H597" s="153" t="s">
        <v>19</v>
      </c>
      <c r="I597" s="155"/>
      <c r="L597" s="152"/>
      <c r="M597" s="156"/>
      <c r="T597" s="157"/>
      <c r="AT597" s="153" t="s">
        <v>175</v>
      </c>
      <c r="AU597" s="153" t="s">
        <v>82</v>
      </c>
      <c r="AV597" s="12" t="s">
        <v>80</v>
      </c>
      <c r="AW597" s="12" t="s">
        <v>34</v>
      </c>
      <c r="AX597" s="12" t="s">
        <v>73</v>
      </c>
      <c r="AY597" s="153" t="s">
        <v>163</v>
      </c>
    </row>
    <row r="598" spans="2:65" s="13" customFormat="1">
      <c r="B598" s="158"/>
      <c r="D598" s="150" t="s">
        <v>175</v>
      </c>
      <c r="E598" s="159" t="s">
        <v>19</v>
      </c>
      <c r="F598" s="160" t="s">
        <v>797</v>
      </c>
      <c r="H598" s="161">
        <v>16.341999999999999</v>
      </c>
      <c r="I598" s="162"/>
      <c r="L598" s="158"/>
      <c r="M598" s="163"/>
      <c r="T598" s="164"/>
      <c r="AT598" s="159" t="s">
        <v>175</v>
      </c>
      <c r="AU598" s="159" t="s">
        <v>82</v>
      </c>
      <c r="AV598" s="13" t="s">
        <v>82</v>
      </c>
      <c r="AW598" s="13" t="s">
        <v>34</v>
      </c>
      <c r="AX598" s="13" t="s">
        <v>73</v>
      </c>
      <c r="AY598" s="159" t="s">
        <v>163</v>
      </c>
    </row>
    <row r="599" spans="2:65" s="15" customFormat="1">
      <c r="B599" s="172"/>
      <c r="D599" s="150" t="s">
        <v>175</v>
      </c>
      <c r="E599" s="173" t="s">
        <v>19</v>
      </c>
      <c r="F599" s="174" t="s">
        <v>276</v>
      </c>
      <c r="H599" s="175">
        <v>16.341999999999999</v>
      </c>
      <c r="I599" s="176"/>
      <c r="L599" s="172"/>
      <c r="M599" s="177"/>
      <c r="T599" s="178"/>
      <c r="AT599" s="173" t="s">
        <v>175</v>
      </c>
      <c r="AU599" s="173" t="s">
        <v>82</v>
      </c>
      <c r="AV599" s="15" t="s">
        <v>181</v>
      </c>
      <c r="AW599" s="15" t="s">
        <v>34</v>
      </c>
      <c r="AX599" s="15" t="s">
        <v>73</v>
      </c>
      <c r="AY599" s="173" t="s">
        <v>163</v>
      </c>
    </row>
    <row r="600" spans="2:65" s="12" customFormat="1">
      <c r="B600" s="152"/>
      <c r="D600" s="150" t="s">
        <v>175</v>
      </c>
      <c r="E600" s="153" t="s">
        <v>19</v>
      </c>
      <c r="F600" s="154" t="s">
        <v>336</v>
      </c>
      <c r="H600" s="153" t="s">
        <v>19</v>
      </c>
      <c r="I600" s="155"/>
      <c r="L600" s="152"/>
      <c r="M600" s="156"/>
      <c r="T600" s="157"/>
      <c r="AT600" s="153" t="s">
        <v>175</v>
      </c>
      <c r="AU600" s="153" t="s">
        <v>82</v>
      </c>
      <c r="AV600" s="12" t="s">
        <v>80</v>
      </c>
      <c r="AW600" s="12" t="s">
        <v>34</v>
      </c>
      <c r="AX600" s="12" t="s">
        <v>73</v>
      </c>
      <c r="AY600" s="153" t="s">
        <v>163</v>
      </c>
    </row>
    <row r="601" spans="2:65" s="13" customFormat="1">
      <c r="B601" s="158"/>
      <c r="D601" s="150" t="s">
        <v>175</v>
      </c>
      <c r="E601" s="159" t="s">
        <v>19</v>
      </c>
      <c r="F601" s="160" t="s">
        <v>798</v>
      </c>
      <c r="H601" s="161">
        <v>9.5540000000000003</v>
      </c>
      <c r="I601" s="162"/>
      <c r="L601" s="158"/>
      <c r="M601" s="163"/>
      <c r="T601" s="164"/>
      <c r="AT601" s="159" t="s">
        <v>175</v>
      </c>
      <c r="AU601" s="159" t="s">
        <v>82</v>
      </c>
      <c r="AV601" s="13" t="s">
        <v>82</v>
      </c>
      <c r="AW601" s="13" t="s">
        <v>34</v>
      </c>
      <c r="AX601" s="13" t="s">
        <v>73</v>
      </c>
      <c r="AY601" s="159" t="s">
        <v>163</v>
      </c>
    </row>
    <row r="602" spans="2:65" s="15" customFormat="1">
      <c r="B602" s="172"/>
      <c r="D602" s="150" t="s">
        <v>175</v>
      </c>
      <c r="E602" s="173" t="s">
        <v>19</v>
      </c>
      <c r="F602" s="174" t="s">
        <v>276</v>
      </c>
      <c r="H602" s="175">
        <v>9.5540000000000003</v>
      </c>
      <c r="I602" s="176"/>
      <c r="L602" s="172"/>
      <c r="M602" s="177"/>
      <c r="T602" s="178"/>
      <c r="AT602" s="173" t="s">
        <v>175</v>
      </c>
      <c r="AU602" s="173" t="s">
        <v>82</v>
      </c>
      <c r="AV602" s="15" t="s">
        <v>181</v>
      </c>
      <c r="AW602" s="15" t="s">
        <v>34</v>
      </c>
      <c r="AX602" s="15" t="s">
        <v>73</v>
      </c>
      <c r="AY602" s="173" t="s">
        <v>163</v>
      </c>
    </row>
    <row r="603" spans="2:65" s="14" customFormat="1">
      <c r="B603" s="165"/>
      <c r="D603" s="150" t="s">
        <v>175</v>
      </c>
      <c r="E603" s="166" t="s">
        <v>19</v>
      </c>
      <c r="F603" s="167" t="s">
        <v>214</v>
      </c>
      <c r="H603" s="168">
        <v>25.896000000000001</v>
      </c>
      <c r="I603" s="169"/>
      <c r="L603" s="165"/>
      <c r="M603" s="170"/>
      <c r="T603" s="171"/>
      <c r="AT603" s="166" t="s">
        <v>175</v>
      </c>
      <c r="AU603" s="166" t="s">
        <v>82</v>
      </c>
      <c r="AV603" s="14" t="s">
        <v>90</v>
      </c>
      <c r="AW603" s="14" t="s">
        <v>34</v>
      </c>
      <c r="AX603" s="14" t="s">
        <v>80</v>
      </c>
      <c r="AY603" s="166" t="s">
        <v>163</v>
      </c>
    </row>
    <row r="604" spans="2:65" s="1" customFormat="1" ht="44.25" customHeight="1">
      <c r="B604" s="33"/>
      <c r="C604" s="133" t="s">
        <v>102</v>
      </c>
      <c r="D604" s="133" t="s">
        <v>166</v>
      </c>
      <c r="E604" s="134" t="s">
        <v>799</v>
      </c>
      <c r="F604" s="135" t="s">
        <v>800</v>
      </c>
      <c r="G604" s="136" t="s">
        <v>111</v>
      </c>
      <c r="H604" s="137">
        <v>57.487000000000002</v>
      </c>
      <c r="I604" s="138"/>
      <c r="J604" s="139">
        <f>ROUND(I604*H604,2)</f>
        <v>0</v>
      </c>
      <c r="K604" s="135" t="s">
        <v>169</v>
      </c>
      <c r="L604" s="33"/>
      <c r="M604" s="140" t="s">
        <v>19</v>
      </c>
      <c r="N604" s="141" t="s">
        <v>44</v>
      </c>
      <c r="P604" s="142">
        <f>O604*H604</f>
        <v>0</v>
      </c>
      <c r="Q604" s="142">
        <v>8.0000000000000004E-4</v>
      </c>
      <c r="R604" s="142">
        <f>Q604*H604</f>
        <v>4.5989600000000005E-2</v>
      </c>
      <c r="S604" s="142">
        <v>0</v>
      </c>
      <c r="T604" s="143">
        <f>S604*H604</f>
        <v>0</v>
      </c>
      <c r="AR604" s="144" t="s">
        <v>259</v>
      </c>
      <c r="AT604" s="144" t="s">
        <v>166</v>
      </c>
      <c r="AU604" s="144" t="s">
        <v>82</v>
      </c>
      <c r="AY604" s="18" t="s">
        <v>163</v>
      </c>
      <c r="BE604" s="145">
        <f>IF(N604="základní",J604,0)</f>
        <v>0</v>
      </c>
      <c r="BF604" s="145">
        <f>IF(N604="snížená",J604,0)</f>
        <v>0</v>
      </c>
      <c r="BG604" s="145">
        <f>IF(N604="zákl. přenesená",J604,0)</f>
        <v>0</v>
      </c>
      <c r="BH604" s="145">
        <f>IF(N604="sníž. přenesená",J604,0)</f>
        <v>0</v>
      </c>
      <c r="BI604" s="145">
        <f>IF(N604="nulová",J604,0)</f>
        <v>0</v>
      </c>
      <c r="BJ604" s="18" t="s">
        <v>80</v>
      </c>
      <c r="BK604" s="145">
        <f>ROUND(I604*H604,2)</f>
        <v>0</v>
      </c>
      <c r="BL604" s="18" t="s">
        <v>259</v>
      </c>
      <c r="BM604" s="144" t="s">
        <v>801</v>
      </c>
    </row>
    <row r="605" spans="2:65" s="1" customFormat="1">
      <c r="B605" s="33"/>
      <c r="D605" s="146" t="s">
        <v>171</v>
      </c>
      <c r="F605" s="147" t="s">
        <v>802</v>
      </c>
      <c r="I605" s="148"/>
      <c r="L605" s="33"/>
      <c r="M605" s="149"/>
      <c r="T605" s="54"/>
      <c r="AT605" s="18" t="s">
        <v>171</v>
      </c>
      <c r="AU605" s="18" t="s">
        <v>82</v>
      </c>
    </row>
    <row r="606" spans="2:65" s="12" customFormat="1">
      <c r="B606" s="152"/>
      <c r="D606" s="150" t="s">
        <v>175</v>
      </c>
      <c r="E606" s="153" t="s">
        <v>19</v>
      </c>
      <c r="F606" s="154" t="s">
        <v>795</v>
      </c>
      <c r="H606" s="153" t="s">
        <v>19</v>
      </c>
      <c r="I606" s="155"/>
      <c r="L606" s="152"/>
      <c r="M606" s="156"/>
      <c r="T606" s="157"/>
      <c r="AT606" s="153" t="s">
        <v>175</v>
      </c>
      <c r="AU606" s="153" t="s">
        <v>82</v>
      </c>
      <c r="AV606" s="12" t="s">
        <v>80</v>
      </c>
      <c r="AW606" s="12" t="s">
        <v>34</v>
      </c>
      <c r="AX606" s="12" t="s">
        <v>73</v>
      </c>
      <c r="AY606" s="153" t="s">
        <v>163</v>
      </c>
    </row>
    <row r="607" spans="2:65" s="12" customFormat="1">
      <c r="B607" s="152"/>
      <c r="D607" s="150" t="s">
        <v>175</v>
      </c>
      <c r="E607" s="153" t="s">
        <v>19</v>
      </c>
      <c r="F607" s="154" t="s">
        <v>333</v>
      </c>
      <c r="H607" s="153" t="s">
        <v>19</v>
      </c>
      <c r="I607" s="155"/>
      <c r="L607" s="152"/>
      <c r="M607" s="156"/>
      <c r="T607" s="157"/>
      <c r="AT607" s="153" t="s">
        <v>175</v>
      </c>
      <c r="AU607" s="153" t="s">
        <v>82</v>
      </c>
      <c r="AV607" s="12" t="s">
        <v>80</v>
      </c>
      <c r="AW607" s="12" t="s">
        <v>34</v>
      </c>
      <c r="AX607" s="12" t="s">
        <v>73</v>
      </c>
      <c r="AY607" s="153" t="s">
        <v>163</v>
      </c>
    </row>
    <row r="608" spans="2:65" s="13" customFormat="1">
      <c r="B608" s="158"/>
      <c r="D608" s="150" t="s">
        <v>175</v>
      </c>
      <c r="E608" s="159" t="s">
        <v>19</v>
      </c>
      <c r="F608" s="160" t="s">
        <v>803</v>
      </c>
      <c r="H608" s="161">
        <v>29.885999999999999</v>
      </c>
      <c r="I608" s="162"/>
      <c r="L608" s="158"/>
      <c r="M608" s="163"/>
      <c r="T608" s="164"/>
      <c r="AT608" s="159" t="s">
        <v>175</v>
      </c>
      <c r="AU608" s="159" t="s">
        <v>82</v>
      </c>
      <c r="AV608" s="13" t="s">
        <v>82</v>
      </c>
      <c r="AW608" s="13" t="s">
        <v>34</v>
      </c>
      <c r="AX608" s="13" t="s">
        <v>73</v>
      </c>
      <c r="AY608" s="159" t="s">
        <v>163</v>
      </c>
    </row>
    <row r="609" spans="2:65" s="15" customFormat="1">
      <c r="B609" s="172"/>
      <c r="D609" s="150" t="s">
        <v>175</v>
      </c>
      <c r="E609" s="173" t="s">
        <v>19</v>
      </c>
      <c r="F609" s="174" t="s">
        <v>276</v>
      </c>
      <c r="H609" s="175">
        <v>29.885999999999999</v>
      </c>
      <c r="I609" s="176"/>
      <c r="L609" s="172"/>
      <c r="M609" s="177"/>
      <c r="T609" s="178"/>
      <c r="AT609" s="173" t="s">
        <v>175</v>
      </c>
      <c r="AU609" s="173" t="s">
        <v>82</v>
      </c>
      <c r="AV609" s="15" t="s">
        <v>181</v>
      </c>
      <c r="AW609" s="15" t="s">
        <v>34</v>
      </c>
      <c r="AX609" s="15" t="s">
        <v>73</v>
      </c>
      <c r="AY609" s="173" t="s">
        <v>163</v>
      </c>
    </row>
    <row r="610" spans="2:65" s="12" customFormat="1">
      <c r="B610" s="152"/>
      <c r="D610" s="150" t="s">
        <v>175</v>
      </c>
      <c r="E610" s="153" t="s">
        <v>19</v>
      </c>
      <c r="F610" s="154" t="s">
        <v>336</v>
      </c>
      <c r="H610" s="153" t="s">
        <v>19</v>
      </c>
      <c r="I610" s="155"/>
      <c r="L610" s="152"/>
      <c r="M610" s="156"/>
      <c r="T610" s="157"/>
      <c r="AT610" s="153" t="s">
        <v>175</v>
      </c>
      <c r="AU610" s="153" t="s">
        <v>82</v>
      </c>
      <c r="AV610" s="12" t="s">
        <v>80</v>
      </c>
      <c r="AW610" s="12" t="s">
        <v>34</v>
      </c>
      <c r="AX610" s="12" t="s">
        <v>73</v>
      </c>
      <c r="AY610" s="153" t="s">
        <v>163</v>
      </c>
    </row>
    <row r="611" spans="2:65" s="13" customFormat="1">
      <c r="B611" s="158"/>
      <c r="D611" s="150" t="s">
        <v>175</v>
      </c>
      <c r="E611" s="159" t="s">
        <v>19</v>
      </c>
      <c r="F611" s="160" t="s">
        <v>804</v>
      </c>
      <c r="H611" s="161">
        <v>27.600999999999999</v>
      </c>
      <c r="I611" s="162"/>
      <c r="L611" s="158"/>
      <c r="M611" s="163"/>
      <c r="T611" s="164"/>
      <c r="AT611" s="159" t="s">
        <v>175</v>
      </c>
      <c r="AU611" s="159" t="s">
        <v>82</v>
      </c>
      <c r="AV611" s="13" t="s">
        <v>82</v>
      </c>
      <c r="AW611" s="13" t="s">
        <v>34</v>
      </c>
      <c r="AX611" s="13" t="s">
        <v>73</v>
      </c>
      <c r="AY611" s="159" t="s">
        <v>163</v>
      </c>
    </row>
    <row r="612" spans="2:65" s="15" customFormat="1">
      <c r="B612" s="172"/>
      <c r="D612" s="150" t="s">
        <v>175</v>
      </c>
      <c r="E612" s="173" t="s">
        <v>19</v>
      </c>
      <c r="F612" s="174" t="s">
        <v>276</v>
      </c>
      <c r="H612" s="175">
        <v>27.600999999999999</v>
      </c>
      <c r="I612" s="176"/>
      <c r="L612" s="172"/>
      <c r="M612" s="177"/>
      <c r="T612" s="178"/>
      <c r="AT612" s="173" t="s">
        <v>175</v>
      </c>
      <c r="AU612" s="173" t="s">
        <v>82</v>
      </c>
      <c r="AV612" s="15" t="s">
        <v>181</v>
      </c>
      <c r="AW612" s="15" t="s">
        <v>34</v>
      </c>
      <c r="AX612" s="15" t="s">
        <v>73</v>
      </c>
      <c r="AY612" s="173" t="s">
        <v>163</v>
      </c>
    </row>
    <row r="613" spans="2:65" s="14" customFormat="1">
      <c r="B613" s="165"/>
      <c r="D613" s="150" t="s">
        <v>175</v>
      </c>
      <c r="E613" s="166" t="s">
        <v>19</v>
      </c>
      <c r="F613" s="167" t="s">
        <v>214</v>
      </c>
      <c r="H613" s="168">
        <v>57.486999999999995</v>
      </c>
      <c r="I613" s="169"/>
      <c r="L613" s="165"/>
      <c r="M613" s="170"/>
      <c r="T613" s="171"/>
      <c r="AT613" s="166" t="s">
        <v>175</v>
      </c>
      <c r="AU613" s="166" t="s">
        <v>82</v>
      </c>
      <c r="AV613" s="14" t="s">
        <v>90</v>
      </c>
      <c r="AW613" s="14" t="s">
        <v>34</v>
      </c>
      <c r="AX613" s="14" t="s">
        <v>80</v>
      </c>
      <c r="AY613" s="166" t="s">
        <v>163</v>
      </c>
    </row>
    <row r="614" spans="2:65" s="1" customFormat="1" ht="33" customHeight="1">
      <c r="B614" s="33"/>
      <c r="C614" s="133" t="s">
        <v>805</v>
      </c>
      <c r="D614" s="133" t="s">
        <v>166</v>
      </c>
      <c r="E614" s="134" t="s">
        <v>806</v>
      </c>
      <c r="F614" s="135" t="s">
        <v>807</v>
      </c>
      <c r="G614" s="136" t="s">
        <v>239</v>
      </c>
      <c r="H614" s="137">
        <v>30.38</v>
      </c>
      <c r="I614" s="138"/>
      <c r="J614" s="139">
        <f>ROUND(I614*H614,2)</f>
        <v>0</v>
      </c>
      <c r="K614" s="135" t="s">
        <v>169</v>
      </c>
      <c r="L614" s="33"/>
      <c r="M614" s="140" t="s">
        <v>19</v>
      </c>
      <c r="N614" s="141" t="s">
        <v>44</v>
      </c>
      <c r="P614" s="142">
        <f>O614*H614</f>
        <v>0</v>
      </c>
      <c r="Q614" s="142">
        <v>1.6000000000000001E-4</v>
      </c>
      <c r="R614" s="142">
        <f>Q614*H614</f>
        <v>4.8608000000000002E-3</v>
      </c>
      <c r="S614" s="142">
        <v>0</v>
      </c>
      <c r="T614" s="143">
        <f>S614*H614</f>
        <v>0</v>
      </c>
      <c r="AR614" s="144" t="s">
        <v>259</v>
      </c>
      <c r="AT614" s="144" t="s">
        <v>166</v>
      </c>
      <c r="AU614" s="144" t="s">
        <v>82</v>
      </c>
      <c r="AY614" s="18" t="s">
        <v>163</v>
      </c>
      <c r="BE614" s="145">
        <f>IF(N614="základní",J614,0)</f>
        <v>0</v>
      </c>
      <c r="BF614" s="145">
        <f>IF(N614="snížená",J614,0)</f>
        <v>0</v>
      </c>
      <c r="BG614" s="145">
        <f>IF(N614="zákl. přenesená",J614,0)</f>
        <v>0</v>
      </c>
      <c r="BH614" s="145">
        <f>IF(N614="sníž. přenesená",J614,0)</f>
        <v>0</v>
      </c>
      <c r="BI614" s="145">
        <f>IF(N614="nulová",J614,0)</f>
        <v>0</v>
      </c>
      <c r="BJ614" s="18" t="s">
        <v>80</v>
      </c>
      <c r="BK614" s="145">
        <f>ROUND(I614*H614,2)</f>
        <v>0</v>
      </c>
      <c r="BL614" s="18" t="s">
        <v>259</v>
      </c>
      <c r="BM614" s="144" t="s">
        <v>808</v>
      </c>
    </row>
    <row r="615" spans="2:65" s="1" customFormat="1">
      <c r="B615" s="33"/>
      <c r="D615" s="146" t="s">
        <v>171</v>
      </c>
      <c r="F615" s="147" t="s">
        <v>809</v>
      </c>
      <c r="I615" s="148"/>
      <c r="L615" s="33"/>
      <c r="M615" s="149"/>
      <c r="T615" s="54"/>
      <c r="AT615" s="18" t="s">
        <v>171</v>
      </c>
      <c r="AU615" s="18" t="s">
        <v>82</v>
      </c>
    </row>
    <row r="616" spans="2:65" s="12" customFormat="1">
      <c r="B616" s="152"/>
      <c r="D616" s="150" t="s">
        <v>175</v>
      </c>
      <c r="E616" s="153" t="s">
        <v>19</v>
      </c>
      <c r="F616" s="154" t="s">
        <v>795</v>
      </c>
      <c r="H616" s="153" t="s">
        <v>19</v>
      </c>
      <c r="I616" s="155"/>
      <c r="L616" s="152"/>
      <c r="M616" s="156"/>
      <c r="T616" s="157"/>
      <c r="AT616" s="153" t="s">
        <v>175</v>
      </c>
      <c r="AU616" s="153" t="s">
        <v>82</v>
      </c>
      <c r="AV616" s="12" t="s">
        <v>80</v>
      </c>
      <c r="AW616" s="12" t="s">
        <v>34</v>
      </c>
      <c r="AX616" s="12" t="s">
        <v>73</v>
      </c>
      <c r="AY616" s="153" t="s">
        <v>163</v>
      </c>
    </row>
    <row r="617" spans="2:65" s="12" customFormat="1">
      <c r="B617" s="152"/>
      <c r="D617" s="150" t="s">
        <v>175</v>
      </c>
      <c r="E617" s="153" t="s">
        <v>19</v>
      </c>
      <c r="F617" s="154" t="s">
        <v>333</v>
      </c>
      <c r="H617" s="153" t="s">
        <v>19</v>
      </c>
      <c r="I617" s="155"/>
      <c r="L617" s="152"/>
      <c r="M617" s="156"/>
      <c r="T617" s="157"/>
      <c r="AT617" s="153" t="s">
        <v>175</v>
      </c>
      <c r="AU617" s="153" t="s">
        <v>82</v>
      </c>
      <c r="AV617" s="12" t="s">
        <v>80</v>
      </c>
      <c r="AW617" s="12" t="s">
        <v>34</v>
      </c>
      <c r="AX617" s="12" t="s">
        <v>73</v>
      </c>
      <c r="AY617" s="153" t="s">
        <v>163</v>
      </c>
    </row>
    <row r="618" spans="2:65" s="13" customFormat="1">
      <c r="B618" s="158"/>
      <c r="D618" s="150" t="s">
        <v>175</v>
      </c>
      <c r="E618" s="159" t="s">
        <v>19</v>
      </c>
      <c r="F618" s="160" t="s">
        <v>810</v>
      </c>
      <c r="H618" s="161">
        <v>18.113</v>
      </c>
      <c r="I618" s="162"/>
      <c r="L618" s="158"/>
      <c r="M618" s="163"/>
      <c r="T618" s="164"/>
      <c r="AT618" s="159" t="s">
        <v>175</v>
      </c>
      <c r="AU618" s="159" t="s">
        <v>82</v>
      </c>
      <c r="AV618" s="13" t="s">
        <v>82</v>
      </c>
      <c r="AW618" s="13" t="s">
        <v>34</v>
      </c>
      <c r="AX618" s="13" t="s">
        <v>73</v>
      </c>
      <c r="AY618" s="159" t="s">
        <v>163</v>
      </c>
    </row>
    <row r="619" spans="2:65" s="15" customFormat="1">
      <c r="B619" s="172"/>
      <c r="D619" s="150" t="s">
        <v>175</v>
      </c>
      <c r="E619" s="173" t="s">
        <v>19</v>
      </c>
      <c r="F619" s="174" t="s">
        <v>276</v>
      </c>
      <c r="H619" s="175">
        <v>18.113</v>
      </c>
      <c r="I619" s="176"/>
      <c r="L619" s="172"/>
      <c r="M619" s="177"/>
      <c r="T619" s="178"/>
      <c r="AT619" s="173" t="s">
        <v>175</v>
      </c>
      <c r="AU619" s="173" t="s">
        <v>82</v>
      </c>
      <c r="AV619" s="15" t="s">
        <v>181</v>
      </c>
      <c r="AW619" s="15" t="s">
        <v>34</v>
      </c>
      <c r="AX619" s="15" t="s">
        <v>73</v>
      </c>
      <c r="AY619" s="173" t="s">
        <v>163</v>
      </c>
    </row>
    <row r="620" spans="2:65" s="12" customFormat="1">
      <c r="B620" s="152"/>
      <c r="D620" s="150" t="s">
        <v>175</v>
      </c>
      <c r="E620" s="153" t="s">
        <v>19</v>
      </c>
      <c r="F620" s="154" t="s">
        <v>336</v>
      </c>
      <c r="H620" s="153" t="s">
        <v>19</v>
      </c>
      <c r="I620" s="155"/>
      <c r="L620" s="152"/>
      <c r="M620" s="156"/>
      <c r="T620" s="157"/>
      <c r="AT620" s="153" t="s">
        <v>175</v>
      </c>
      <c r="AU620" s="153" t="s">
        <v>82</v>
      </c>
      <c r="AV620" s="12" t="s">
        <v>80</v>
      </c>
      <c r="AW620" s="12" t="s">
        <v>34</v>
      </c>
      <c r="AX620" s="12" t="s">
        <v>73</v>
      </c>
      <c r="AY620" s="153" t="s">
        <v>163</v>
      </c>
    </row>
    <row r="621" spans="2:65" s="13" customFormat="1">
      <c r="B621" s="158"/>
      <c r="D621" s="150" t="s">
        <v>175</v>
      </c>
      <c r="E621" s="159" t="s">
        <v>19</v>
      </c>
      <c r="F621" s="160" t="s">
        <v>811</v>
      </c>
      <c r="H621" s="161">
        <v>12.266999999999999</v>
      </c>
      <c r="I621" s="162"/>
      <c r="L621" s="158"/>
      <c r="M621" s="163"/>
      <c r="T621" s="164"/>
      <c r="AT621" s="159" t="s">
        <v>175</v>
      </c>
      <c r="AU621" s="159" t="s">
        <v>82</v>
      </c>
      <c r="AV621" s="13" t="s">
        <v>82</v>
      </c>
      <c r="AW621" s="13" t="s">
        <v>34</v>
      </c>
      <c r="AX621" s="13" t="s">
        <v>73</v>
      </c>
      <c r="AY621" s="159" t="s">
        <v>163</v>
      </c>
    </row>
    <row r="622" spans="2:65" s="15" customFormat="1">
      <c r="B622" s="172"/>
      <c r="D622" s="150" t="s">
        <v>175</v>
      </c>
      <c r="E622" s="173" t="s">
        <v>19</v>
      </c>
      <c r="F622" s="174" t="s">
        <v>276</v>
      </c>
      <c r="H622" s="175">
        <v>12.266999999999999</v>
      </c>
      <c r="I622" s="176"/>
      <c r="L622" s="172"/>
      <c r="M622" s="177"/>
      <c r="T622" s="178"/>
      <c r="AT622" s="173" t="s">
        <v>175</v>
      </c>
      <c r="AU622" s="173" t="s">
        <v>82</v>
      </c>
      <c r="AV622" s="15" t="s">
        <v>181</v>
      </c>
      <c r="AW622" s="15" t="s">
        <v>34</v>
      </c>
      <c r="AX622" s="15" t="s">
        <v>73</v>
      </c>
      <c r="AY622" s="173" t="s">
        <v>163</v>
      </c>
    </row>
    <row r="623" spans="2:65" s="14" customFormat="1">
      <c r="B623" s="165"/>
      <c r="D623" s="150" t="s">
        <v>175</v>
      </c>
      <c r="E623" s="166" t="s">
        <v>19</v>
      </c>
      <c r="F623" s="167" t="s">
        <v>214</v>
      </c>
      <c r="H623" s="168">
        <v>30.38</v>
      </c>
      <c r="I623" s="169"/>
      <c r="L623" s="165"/>
      <c r="M623" s="170"/>
      <c r="T623" s="171"/>
      <c r="AT623" s="166" t="s">
        <v>175</v>
      </c>
      <c r="AU623" s="166" t="s">
        <v>82</v>
      </c>
      <c r="AV623" s="14" t="s">
        <v>90</v>
      </c>
      <c r="AW623" s="14" t="s">
        <v>34</v>
      </c>
      <c r="AX623" s="14" t="s">
        <v>80</v>
      </c>
      <c r="AY623" s="166" t="s">
        <v>163</v>
      </c>
    </row>
    <row r="624" spans="2:65" s="1" customFormat="1" ht="49.15" customHeight="1">
      <c r="B624" s="33"/>
      <c r="C624" s="133" t="s">
        <v>812</v>
      </c>
      <c r="D624" s="133" t="s">
        <v>166</v>
      </c>
      <c r="E624" s="134" t="s">
        <v>813</v>
      </c>
      <c r="F624" s="135" t="s">
        <v>814</v>
      </c>
      <c r="G624" s="136" t="s">
        <v>218</v>
      </c>
      <c r="H624" s="137">
        <v>1.1659999999999999</v>
      </c>
      <c r="I624" s="138"/>
      <c r="J624" s="139">
        <f>ROUND(I624*H624,2)</f>
        <v>0</v>
      </c>
      <c r="K624" s="135" t="s">
        <v>169</v>
      </c>
      <c r="L624" s="33"/>
      <c r="M624" s="140" t="s">
        <v>19</v>
      </c>
      <c r="N624" s="141" t="s">
        <v>44</v>
      </c>
      <c r="P624" s="142">
        <f>O624*H624</f>
        <v>0</v>
      </c>
      <c r="Q624" s="142">
        <v>0</v>
      </c>
      <c r="R624" s="142">
        <f>Q624*H624</f>
        <v>0</v>
      </c>
      <c r="S624" s="142">
        <v>0</v>
      </c>
      <c r="T624" s="143">
        <f>S624*H624</f>
        <v>0</v>
      </c>
      <c r="AR624" s="144" t="s">
        <v>259</v>
      </c>
      <c r="AT624" s="144" t="s">
        <v>166</v>
      </c>
      <c r="AU624" s="144" t="s">
        <v>82</v>
      </c>
      <c r="AY624" s="18" t="s">
        <v>163</v>
      </c>
      <c r="BE624" s="145">
        <f>IF(N624="základní",J624,0)</f>
        <v>0</v>
      </c>
      <c r="BF624" s="145">
        <f>IF(N624="snížená",J624,0)</f>
        <v>0</v>
      </c>
      <c r="BG624" s="145">
        <f>IF(N624="zákl. přenesená",J624,0)</f>
        <v>0</v>
      </c>
      <c r="BH624" s="145">
        <f>IF(N624="sníž. přenesená",J624,0)</f>
        <v>0</v>
      </c>
      <c r="BI624" s="145">
        <f>IF(N624="nulová",J624,0)</f>
        <v>0</v>
      </c>
      <c r="BJ624" s="18" t="s">
        <v>80</v>
      </c>
      <c r="BK624" s="145">
        <f>ROUND(I624*H624,2)</f>
        <v>0</v>
      </c>
      <c r="BL624" s="18" t="s">
        <v>259</v>
      </c>
      <c r="BM624" s="144" t="s">
        <v>815</v>
      </c>
    </row>
    <row r="625" spans="2:65" s="1" customFormat="1">
      <c r="B625" s="33"/>
      <c r="D625" s="146" t="s">
        <v>171</v>
      </c>
      <c r="F625" s="147" t="s">
        <v>816</v>
      </c>
      <c r="I625" s="148"/>
      <c r="L625" s="33"/>
      <c r="M625" s="149"/>
      <c r="T625" s="54"/>
      <c r="AT625" s="18" t="s">
        <v>171</v>
      </c>
      <c r="AU625" s="18" t="s">
        <v>82</v>
      </c>
    </row>
    <row r="626" spans="2:65" s="11" customFormat="1" ht="22.9" customHeight="1">
      <c r="B626" s="121"/>
      <c r="D626" s="122" t="s">
        <v>72</v>
      </c>
      <c r="E626" s="131" t="s">
        <v>817</v>
      </c>
      <c r="F626" s="131" t="s">
        <v>818</v>
      </c>
      <c r="I626" s="124"/>
      <c r="J626" s="132">
        <f>BK626</f>
        <v>0</v>
      </c>
      <c r="L626" s="121"/>
      <c r="M626" s="126"/>
      <c r="P626" s="127">
        <f>SUM(P627:P676)</f>
        <v>0</v>
      </c>
      <c r="R626" s="127">
        <f>SUM(R627:R676)</f>
        <v>0.63921400000000017</v>
      </c>
      <c r="T626" s="128">
        <f>SUM(T627:T676)</f>
        <v>0</v>
      </c>
      <c r="AR626" s="122" t="s">
        <v>82</v>
      </c>
      <c r="AT626" s="129" t="s">
        <v>72</v>
      </c>
      <c r="AU626" s="129" t="s">
        <v>80</v>
      </c>
      <c r="AY626" s="122" t="s">
        <v>163</v>
      </c>
      <c r="BK626" s="130">
        <f>SUM(BK627:BK676)</f>
        <v>0</v>
      </c>
    </row>
    <row r="627" spans="2:65" s="1" customFormat="1" ht="33" customHeight="1">
      <c r="B627" s="33"/>
      <c r="C627" s="133" t="s">
        <v>819</v>
      </c>
      <c r="D627" s="133" t="s">
        <v>166</v>
      </c>
      <c r="E627" s="134" t="s">
        <v>820</v>
      </c>
      <c r="F627" s="135" t="s">
        <v>821</v>
      </c>
      <c r="G627" s="136" t="s">
        <v>239</v>
      </c>
      <c r="H627" s="137">
        <v>50.5</v>
      </c>
      <c r="I627" s="138"/>
      <c r="J627" s="139">
        <f>ROUND(I627*H627,2)</f>
        <v>0</v>
      </c>
      <c r="K627" s="135" t="s">
        <v>169</v>
      </c>
      <c r="L627" s="33"/>
      <c r="M627" s="140" t="s">
        <v>19</v>
      </c>
      <c r="N627" s="141" t="s">
        <v>44</v>
      </c>
      <c r="P627" s="142">
        <f>O627*H627</f>
        <v>0</v>
      </c>
      <c r="Q627" s="142">
        <v>2.33E-3</v>
      </c>
      <c r="R627" s="142">
        <f>Q627*H627</f>
        <v>0.11766500000000001</v>
      </c>
      <c r="S627" s="142">
        <v>0</v>
      </c>
      <c r="T627" s="143">
        <f>S627*H627</f>
        <v>0</v>
      </c>
      <c r="AR627" s="144" t="s">
        <v>259</v>
      </c>
      <c r="AT627" s="144" t="s">
        <v>166</v>
      </c>
      <c r="AU627" s="144" t="s">
        <v>82</v>
      </c>
      <c r="AY627" s="18" t="s">
        <v>163</v>
      </c>
      <c r="BE627" s="145">
        <f>IF(N627="základní",J627,0)</f>
        <v>0</v>
      </c>
      <c r="BF627" s="145">
        <f>IF(N627="snížená",J627,0)</f>
        <v>0</v>
      </c>
      <c r="BG627" s="145">
        <f>IF(N627="zákl. přenesená",J627,0)</f>
        <v>0</v>
      </c>
      <c r="BH627" s="145">
        <f>IF(N627="sníž. přenesená",J627,0)</f>
        <v>0</v>
      </c>
      <c r="BI627" s="145">
        <f>IF(N627="nulová",J627,0)</f>
        <v>0</v>
      </c>
      <c r="BJ627" s="18" t="s">
        <v>80</v>
      </c>
      <c r="BK627" s="145">
        <f>ROUND(I627*H627,2)</f>
        <v>0</v>
      </c>
      <c r="BL627" s="18" t="s">
        <v>259</v>
      </c>
      <c r="BM627" s="144" t="s">
        <v>822</v>
      </c>
    </row>
    <row r="628" spans="2:65" s="1" customFormat="1">
      <c r="B628" s="33"/>
      <c r="D628" s="146" t="s">
        <v>171</v>
      </c>
      <c r="F628" s="147" t="s">
        <v>823</v>
      </c>
      <c r="I628" s="148"/>
      <c r="L628" s="33"/>
      <c r="M628" s="149"/>
      <c r="T628" s="54"/>
      <c r="AT628" s="18" t="s">
        <v>171</v>
      </c>
      <c r="AU628" s="18" t="s">
        <v>82</v>
      </c>
    </row>
    <row r="629" spans="2:65" s="12" customFormat="1">
      <c r="B629" s="152"/>
      <c r="D629" s="150" t="s">
        <v>175</v>
      </c>
      <c r="E629" s="153" t="s">
        <v>19</v>
      </c>
      <c r="F629" s="154" t="s">
        <v>824</v>
      </c>
      <c r="H629" s="153" t="s">
        <v>19</v>
      </c>
      <c r="I629" s="155"/>
      <c r="L629" s="152"/>
      <c r="M629" s="156"/>
      <c r="T629" s="157"/>
      <c r="AT629" s="153" t="s">
        <v>175</v>
      </c>
      <c r="AU629" s="153" t="s">
        <v>82</v>
      </c>
      <c r="AV629" s="12" t="s">
        <v>80</v>
      </c>
      <c r="AW629" s="12" t="s">
        <v>34</v>
      </c>
      <c r="AX629" s="12" t="s">
        <v>73</v>
      </c>
      <c r="AY629" s="153" t="s">
        <v>163</v>
      </c>
    </row>
    <row r="630" spans="2:65" s="13" customFormat="1">
      <c r="B630" s="158"/>
      <c r="D630" s="150" t="s">
        <v>175</v>
      </c>
      <c r="E630" s="159" t="s">
        <v>19</v>
      </c>
      <c r="F630" s="160" t="s">
        <v>825</v>
      </c>
      <c r="H630" s="161">
        <v>50.5</v>
      </c>
      <c r="I630" s="162"/>
      <c r="L630" s="158"/>
      <c r="M630" s="163"/>
      <c r="T630" s="164"/>
      <c r="AT630" s="159" t="s">
        <v>175</v>
      </c>
      <c r="AU630" s="159" t="s">
        <v>82</v>
      </c>
      <c r="AV630" s="13" t="s">
        <v>82</v>
      </c>
      <c r="AW630" s="13" t="s">
        <v>34</v>
      </c>
      <c r="AX630" s="13" t="s">
        <v>80</v>
      </c>
      <c r="AY630" s="159" t="s">
        <v>163</v>
      </c>
    </row>
    <row r="631" spans="2:65" s="1" customFormat="1" ht="37.9" customHeight="1">
      <c r="B631" s="33"/>
      <c r="C631" s="133" t="s">
        <v>826</v>
      </c>
      <c r="D631" s="133" t="s">
        <v>166</v>
      </c>
      <c r="E631" s="134" t="s">
        <v>827</v>
      </c>
      <c r="F631" s="135" t="s">
        <v>828</v>
      </c>
      <c r="G631" s="136" t="s">
        <v>184</v>
      </c>
      <c r="H631" s="137">
        <v>4</v>
      </c>
      <c r="I631" s="138"/>
      <c r="J631" s="139">
        <f>ROUND(I631*H631,2)</f>
        <v>0</v>
      </c>
      <c r="K631" s="135" t="s">
        <v>169</v>
      </c>
      <c r="L631" s="33"/>
      <c r="M631" s="140" t="s">
        <v>19</v>
      </c>
      <c r="N631" s="141" t="s">
        <v>44</v>
      </c>
      <c r="P631" s="142">
        <f>O631*H631</f>
        <v>0</v>
      </c>
      <c r="Q631" s="142">
        <v>3.1E-4</v>
      </c>
      <c r="R631" s="142">
        <f>Q631*H631</f>
        <v>1.24E-3</v>
      </c>
      <c r="S631" s="142">
        <v>0</v>
      </c>
      <c r="T631" s="143">
        <f>S631*H631</f>
        <v>0</v>
      </c>
      <c r="AR631" s="144" t="s">
        <v>259</v>
      </c>
      <c r="AT631" s="144" t="s">
        <v>166</v>
      </c>
      <c r="AU631" s="144" t="s">
        <v>82</v>
      </c>
      <c r="AY631" s="18" t="s">
        <v>163</v>
      </c>
      <c r="BE631" s="145">
        <f>IF(N631="základní",J631,0)</f>
        <v>0</v>
      </c>
      <c r="BF631" s="145">
        <f>IF(N631="snížená",J631,0)</f>
        <v>0</v>
      </c>
      <c r="BG631" s="145">
        <f>IF(N631="zákl. přenesená",J631,0)</f>
        <v>0</v>
      </c>
      <c r="BH631" s="145">
        <f>IF(N631="sníž. přenesená",J631,0)</f>
        <v>0</v>
      </c>
      <c r="BI631" s="145">
        <f>IF(N631="nulová",J631,0)</f>
        <v>0</v>
      </c>
      <c r="BJ631" s="18" t="s">
        <v>80</v>
      </c>
      <c r="BK631" s="145">
        <f>ROUND(I631*H631,2)</f>
        <v>0</v>
      </c>
      <c r="BL631" s="18" t="s">
        <v>259</v>
      </c>
      <c r="BM631" s="144" t="s">
        <v>829</v>
      </c>
    </row>
    <row r="632" spans="2:65" s="1" customFormat="1">
      <c r="B632" s="33"/>
      <c r="D632" s="146" t="s">
        <v>171</v>
      </c>
      <c r="F632" s="147" t="s">
        <v>830</v>
      </c>
      <c r="I632" s="148"/>
      <c r="L632" s="33"/>
      <c r="M632" s="149"/>
      <c r="T632" s="54"/>
      <c r="AT632" s="18" t="s">
        <v>171</v>
      </c>
      <c r="AU632" s="18" t="s">
        <v>82</v>
      </c>
    </row>
    <row r="633" spans="2:65" s="12" customFormat="1">
      <c r="B633" s="152"/>
      <c r="D633" s="150" t="s">
        <v>175</v>
      </c>
      <c r="E633" s="153" t="s">
        <v>19</v>
      </c>
      <c r="F633" s="154" t="s">
        <v>831</v>
      </c>
      <c r="H633" s="153" t="s">
        <v>19</v>
      </c>
      <c r="I633" s="155"/>
      <c r="L633" s="152"/>
      <c r="M633" s="156"/>
      <c r="T633" s="157"/>
      <c r="AT633" s="153" t="s">
        <v>175</v>
      </c>
      <c r="AU633" s="153" t="s">
        <v>82</v>
      </c>
      <c r="AV633" s="12" t="s">
        <v>80</v>
      </c>
      <c r="AW633" s="12" t="s">
        <v>34</v>
      </c>
      <c r="AX633" s="12" t="s">
        <v>73</v>
      </c>
      <c r="AY633" s="153" t="s">
        <v>163</v>
      </c>
    </row>
    <row r="634" spans="2:65" s="13" customFormat="1">
      <c r="B634" s="158"/>
      <c r="D634" s="150" t="s">
        <v>175</v>
      </c>
      <c r="E634" s="159" t="s">
        <v>19</v>
      </c>
      <c r="F634" s="160" t="s">
        <v>832</v>
      </c>
      <c r="H634" s="161">
        <v>4</v>
      </c>
      <c r="I634" s="162"/>
      <c r="L634" s="158"/>
      <c r="M634" s="163"/>
      <c r="T634" s="164"/>
      <c r="AT634" s="159" t="s">
        <v>175</v>
      </c>
      <c r="AU634" s="159" t="s">
        <v>82</v>
      </c>
      <c r="AV634" s="13" t="s">
        <v>82</v>
      </c>
      <c r="AW634" s="13" t="s">
        <v>34</v>
      </c>
      <c r="AX634" s="13" t="s">
        <v>80</v>
      </c>
      <c r="AY634" s="159" t="s">
        <v>163</v>
      </c>
    </row>
    <row r="635" spans="2:65" s="1" customFormat="1" ht="24.2" customHeight="1">
      <c r="B635" s="33"/>
      <c r="C635" s="133" t="s">
        <v>833</v>
      </c>
      <c r="D635" s="133" t="s">
        <v>166</v>
      </c>
      <c r="E635" s="134" t="s">
        <v>834</v>
      </c>
      <c r="F635" s="135" t="s">
        <v>835</v>
      </c>
      <c r="G635" s="136" t="s">
        <v>184</v>
      </c>
      <c r="H635" s="137">
        <v>4</v>
      </c>
      <c r="I635" s="138"/>
      <c r="J635" s="139">
        <f>ROUND(I635*H635,2)</f>
        <v>0</v>
      </c>
      <c r="K635" s="135" t="s">
        <v>169</v>
      </c>
      <c r="L635" s="33"/>
      <c r="M635" s="140" t="s">
        <v>19</v>
      </c>
      <c r="N635" s="141" t="s">
        <v>44</v>
      </c>
      <c r="P635" s="142">
        <f>O635*H635</f>
        <v>0</v>
      </c>
      <c r="Q635" s="142">
        <v>1.5E-3</v>
      </c>
      <c r="R635" s="142">
        <f>Q635*H635</f>
        <v>6.0000000000000001E-3</v>
      </c>
      <c r="S635" s="142">
        <v>0</v>
      </c>
      <c r="T635" s="143">
        <f>S635*H635</f>
        <v>0</v>
      </c>
      <c r="AR635" s="144" t="s">
        <v>259</v>
      </c>
      <c r="AT635" s="144" t="s">
        <v>166</v>
      </c>
      <c r="AU635" s="144" t="s">
        <v>82</v>
      </c>
      <c r="AY635" s="18" t="s">
        <v>163</v>
      </c>
      <c r="BE635" s="145">
        <f>IF(N635="základní",J635,0)</f>
        <v>0</v>
      </c>
      <c r="BF635" s="145">
        <f>IF(N635="snížená",J635,0)</f>
        <v>0</v>
      </c>
      <c r="BG635" s="145">
        <f>IF(N635="zákl. přenesená",J635,0)</f>
        <v>0</v>
      </c>
      <c r="BH635" s="145">
        <f>IF(N635="sníž. přenesená",J635,0)</f>
        <v>0</v>
      </c>
      <c r="BI635" s="145">
        <f>IF(N635="nulová",J635,0)</f>
        <v>0</v>
      </c>
      <c r="BJ635" s="18" t="s">
        <v>80</v>
      </c>
      <c r="BK635" s="145">
        <f>ROUND(I635*H635,2)</f>
        <v>0</v>
      </c>
      <c r="BL635" s="18" t="s">
        <v>259</v>
      </c>
      <c r="BM635" s="144" t="s">
        <v>836</v>
      </c>
    </row>
    <row r="636" spans="2:65" s="1" customFormat="1">
      <c r="B636" s="33"/>
      <c r="D636" s="146" t="s">
        <v>171</v>
      </c>
      <c r="F636" s="147" t="s">
        <v>837</v>
      </c>
      <c r="I636" s="148"/>
      <c r="L636" s="33"/>
      <c r="M636" s="149"/>
      <c r="T636" s="54"/>
      <c r="AT636" s="18" t="s">
        <v>171</v>
      </c>
      <c r="AU636" s="18" t="s">
        <v>82</v>
      </c>
    </row>
    <row r="637" spans="2:65" s="13" customFormat="1">
      <c r="B637" s="158"/>
      <c r="D637" s="150" t="s">
        <v>175</v>
      </c>
      <c r="E637" s="159" t="s">
        <v>19</v>
      </c>
      <c r="F637" s="160" t="s">
        <v>832</v>
      </c>
      <c r="H637" s="161">
        <v>4</v>
      </c>
      <c r="I637" s="162"/>
      <c r="L637" s="158"/>
      <c r="M637" s="163"/>
      <c r="T637" s="164"/>
      <c r="AT637" s="159" t="s">
        <v>175</v>
      </c>
      <c r="AU637" s="159" t="s">
        <v>82</v>
      </c>
      <c r="AV637" s="13" t="s">
        <v>82</v>
      </c>
      <c r="AW637" s="13" t="s">
        <v>34</v>
      </c>
      <c r="AX637" s="13" t="s">
        <v>80</v>
      </c>
      <c r="AY637" s="159" t="s">
        <v>163</v>
      </c>
    </row>
    <row r="638" spans="2:65" s="1" customFormat="1" ht="37.9" customHeight="1">
      <c r="B638" s="33"/>
      <c r="C638" s="133" t="s">
        <v>838</v>
      </c>
      <c r="D638" s="133" t="s">
        <v>166</v>
      </c>
      <c r="E638" s="134" t="s">
        <v>839</v>
      </c>
      <c r="F638" s="135" t="s">
        <v>840</v>
      </c>
      <c r="G638" s="136" t="s">
        <v>239</v>
      </c>
      <c r="H638" s="137">
        <v>34</v>
      </c>
      <c r="I638" s="138"/>
      <c r="J638" s="139">
        <f>ROUND(I638*H638,2)</f>
        <v>0</v>
      </c>
      <c r="K638" s="135" t="s">
        <v>169</v>
      </c>
      <c r="L638" s="33"/>
      <c r="M638" s="140" t="s">
        <v>19</v>
      </c>
      <c r="N638" s="141" t="s">
        <v>44</v>
      </c>
      <c r="P638" s="142">
        <f>O638*H638</f>
        <v>0</v>
      </c>
      <c r="Q638" s="142">
        <v>2.0600000000000002E-3</v>
      </c>
      <c r="R638" s="142">
        <f>Q638*H638</f>
        <v>7.0040000000000005E-2</v>
      </c>
      <c r="S638" s="142">
        <v>0</v>
      </c>
      <c r="T638" s="143">
        <f>S638*H638</f>
        <v>0</v>
      </c>
      <c r="AR638" s="144" t="s">
        <v>259</v>
      </c>
      <c r="AT638" s="144" t="s">
        <v>166</v>
      </c>
      <c r="AU638" s="144" t="s">
        <v>82</v>
      </c>
      <c r="AY638" s="18" t="s">
        <v>163</v>
      </c>
      <c r="BE638" s="145">
        <f>IF(N638="základní",J638,0)</f>
        <v>0</v>
      </c>
      <c r="BF638" s="145">
        <f>IF(N638="snížená",J638,0)</f>
        <v>0</v>
      </c>
      <c r="BG638" s="145">
        <f>IF(N638="zákl. přenesená",J638,0)</f>
        <v>0</v>
      </c>
      <c r="BH638" s="145">
        <f>IF(N638="sníž. přenesená",J638,0)</f>
        <v>0</v>
      </c>
      <c r="BI638" s="145">
        <f>IF(N638="nulová",J638,0)</f>
        <v>0</v>
      </c>
      <c r="BJ638" s="18" t="s">
        <v>80</v>
      </c>
      <c r="BK638" s="145">
        <f>ROUND(I638*H638,2)</f>
        <v>0</v>
      </c>
      <c r="BL638" s="18" t="s">
        <v>259</v>
      </c>
      <c r="BM638" s="144" t="s">
        <v>841</v>
      </c>
    </row>
    <row r="639" spans="2:65" s="1" customFormat="1">
      <c r="B639" s="33"/>
      <c r="D639" s="146" t="s">
        <v>171</v>
      </c>
      <c r="F639" s="147" t="s">
        <v>842</v>
      </c>
      <c r="I639" s="148"/>
      <c r="L639" s="33"/>
      <c r="M639" s="149"/>
      <c r="T639" s="54"/>
      <c r="AT639" s="18" t="s">
        <v>171</v>
      </c>
      <c r="AU639" s="18" t="s">
        <v>82</v>
      </c>
    </row>
    <row r="640" spans="2:65" s="13" customFormat="1">
      <c r="B640" s="158"/>
      <c r="D640" s="150" t="s">
        <v>175</v>
      </c>
      <c r="E640" s="159" t="s">
        <v>19</v>
      </c>
      <c r="F640" s="160" t="s">
        <v>843</v>
      </c>
      <c r="H640" s="161">
        <v>34</v>
      </c>
      <c r="I640" s="162"/>
      <c r="L640" s="158"/>
      <c r="M640" s="163"/>
      <c r="T640" s="164"/>
      <c r="AT640" s="159" t="s">
        <v>175</v>
      </c>
      <c r="AU640" s="159" t="s">
        <v>82</v>
      </c>
      <c r="AV640" s="13" t="s">
        <v>82</v>
      </c>
      <c r="AW640" s="13" t="s">
        <v>34</v>
      </c>
      <c r="AX640" s="13" t="s">
        <v>80</v>
      </c>
      <c r="AY640" s="159" t="s">
        <v>163</v>
      </c>
    </row>
    <row r="641" spans="2:65" s="1" customFormat="1" ht="44.25" customHeight="1">
      <c r="B641" s="33"/>
      <c r="C641" s="133" t="s">
        <v>844</v>
      </c>
      <c r="D641" s="133" t="s">
        <v>166</v>
      </c>
      <c r="E641" s="134" t="s">
        <v>845</v>
      </c>
      <c r="F641" s="135" t="s">
        <v>846</v>
      </c>
      <c r="G641" s="136" t="s">
        <v>239</v>
      </c>
      <c r="H641" s="137">
        <v>25.5</v>
      </c>
      <c r="I641" s="138"/>
      <c r="J641" s="139">
        <f>ROUND(I641*H641,2)</f>
        <v>0</v>
      </c>
      <c r="K641" s="135" t="s">
        <v>169</v>
      </c>
      <c r="L641" s="33"/>
      <c r="M641" s="140" t="s">
        <v>19</v>
      </c>
      <c r="N641" s="141" t="s">
        <v>44</v>
      </c>
      <c r="P641" s="142">
        <f>O641*H641</f>
        <v>0</v>
      </c>
      <c r="Q641" s="142">
        <v>3.5100000000000001E-3</v>
      </c>
      <c r="R641" s="142">
        <f>Q641*H641</f>
        <v>8.9505000000000001E-2</v>
      </c>
      <c r="S641" s="142">
        <v>0</v>
      </c>
      <c r="T641" s="143">
        <f>S641*H641</f>
        <v>0</v>
      </c>
      <c r="AR641" s="144" t="s">
        <v>259</v>
      </c>
      <c r="AT641" s="144" t="s">
        <v>166</v>
      </c>
      <c r="AU641" s="144" t="s">
        <v>82</v>
      </c>
      <c r="AY641" s="18" t="s">
        <v>163</v>
      </c>
      <c r="BE641" s="145">
        <f>IF(N641="základní",J641,0)</f>
        <v>0</v>
      </c>
      <c r="BF641" s="145">
        <f>IF(N641="snížená",J641,0)</f>
        <v>0</v>
      </c>
      <c r="BG641" s="145">
        <f>IF(N641="zákl. přenesená",J641,0)</f>
        <v>0</v>
      </c>
      <c r="BH641" s="145">
        <f>IF(N641="sníž. přenesená",J641,0)</f>
        <v>0</v>
      </c>
      <c r="BI641" s="145">
        <f>IF(N641="nulová",J641,0)</f>
        <v>0</v>
      </c>
      <c r="BJ641" s="18" t="s">
        <v>80</v>
      </c>
      <c r="BK641" s="145">
        <f>ROUND(I641*H641,2)</f>
        <v>0</v>
      </c>
      <c r="BL641" s="18" t="s">
        <v>259</v>
      </c>
      <c r="BM641" s="144" t="s">
        <v>847</v>
      </c>
    </row>
    <row r="642" spans="2:65" s="1" customFormat="1">
      <c r="B642" s="33"/>
      <c r="D642" s="146" t="s">
        <v>171</v>
      </c>
      <c r="F642" s="147" t="s">
        <v>848</v>
      </c>
      <c r="I642" s="148"/>
      <c r="L642" s="33"/>
      <c r="M642" s="149"/>
      <c r="T642" s="54"/>
      <c r="AT642" s="18" t="s">
        <v>171</v>
      </c>
      <c r="AU642" s="18" t="s">
        <v>82</v>
      </c>
    </row>
    <row r="643" spans="2:65" s="12" customFormat="1">
      <c r="B643" s="152"/>
      <c r="D643" s="150" t="s">
        <v>175</v>
      </c>
      <c r="E643" s="153" t="s">
        <v>19</v>
      </c>
      <c r="F643" s="154" t="s">
        <v>849</v>
      </c>
      <c r="H643" s="153" t="s">
        <v>19</v>
      </c>
      <c r="I643" s="155"/>
      <c r="L643" s="152"/>
      <c r="M643" s="156"/>
      <c r="T643" s="157"/>
      <c r="AT643" s="153" t="s">
        <v>175</v>
      </c>
      <c r="AU643" s="153" t="s">
        <v>82</v>
      </c>
      <c r="AV643" s="12" t="s">
        <v>80</v>
      </c>
      <c r="AW643" s="12" t="s">
        <v>34</v>
      </c>
      <c r="AX643" s="12" t="s">
        <v>73</v>
      </c>
      <c r="AY643" s="153" t="s">
        <v>163</v>
      </c>
    </row>
    <row r="644" spans="2:65" s="13" customFormat="1">
      <c r="B644" s="158"/>
      <c r="D644" s="150" t="s">
        <v>175</v>
      </c>
      <c r="E644" s="159" t="s">
        <v>19</v>
      </c>
      <c r="F644" s="160" t="s">
        <v>850</v>
      </c>
      <c r="H644" s="161">
        <v>25.5</v>
      </c>
      <c r="I644" s="162"/>
      <c r="L644" s="158"/>
      <c r="M644" s="163"/>
      <c r="T644" s="164"/>
      <c r="AT644" s="159" t="s">
        <v>175</v>
      </c>
      <c r="AU644" s="159" t="s">
        <v>82</v>
      </c>
      <c r="AV644" s="13" t="s">
        <v>82</v>
      </c>
      <c r="AW644" s="13" t="s">
        <v>34</v>
      </c>
      <c r="AX644" s="13" t="s">
        <v>80</v>
      </c>
      <c r="AY644" s="159" t="s">
        <v>163</v>
      </c>
    </row>
    <row r="645" spans="2:65" s="1" customFormat="1" ht="24.2" customHeight="1">
      <c r="B645" s="33"/>
      <c r="C645" s="133" t="s">
        <v>851</v>
      </c>
      <c r="D645" s="133" t="s">
        <v>166</v>
      </c>
      <c r="E645" s="134" t="s">
        <v>852</v>
      </c>
      <c r="F645" s="135" t="s">
        <v>853</v>
      </c>
      <c r="G645" s="136" t="s">
        <v>239</v>
      </c>
      <c r="H645" s="137">
        <v>25.6</v>
      </c>
      <c r="I645" s="138"/>
      <c r="J645" s="139">
        <f>ROUND(I645*H645,2)</f>
        <v>0</v>
      </c>
      <c r="K645" s="135" t="s">
        <v>169</v>
      </c>
      <c r="L645" s="33"/>
      <c r="M645" s="140" t="s">
        <v>19</v>
      </c>
      <c r="N645" s="141" t="s">
        <v>44</v>
      </c>
      <c r="P645" s="142">
        <f>O645*H645</f>
        <v>0</v>
      </c>
      <c r="Q645" s="142">
        <v>2.9399999999999999E-3</v>
      </c>
      <c r="R645" s="142">
        <f>Q645*H645</f>
        <v>7.5263999999999998E-2</v>
      </c>
      <c r="S645" s="142">
        <v>0</v>
      </c>
      <c r="T645" s="143">
        <f>S645*H645</f>
        <v>0</v>
      </c>
      <c r="AR645" s="144" t="s">
        <v>259</v>
      </c>
      <c r="AT645" s="144" t="s">
        <v>166</v>
      </c>
      <c r="AU645" s="144" t="s">
        <v>82</v>
      </c>
      <c r="AY645" s="18" t="s">
        <v>163</v>
      </c>
      <c r="BE645" s="145">
        <f>IF(N645="základní",J645,0)</f>
        <v>0</v>
      </c>
      <c r="BF645" s="145">
        <f>IF(N645="snížená",J645,0)</f>
        <v>0</v>
      </c>
      <c r="BG645" s="145">
        <f>IF(N645="zákl. přenesená",J645,0)</f>
        <v>0</v>
      </c>
      <c r="BH645" s="145">
        <f>IF(N645="sníž. přenesená",J645,0)</f>
        <v>0</v>
      </c>
      <c r="BI645" s="145">
        <f>IF(N645="nulová",J645,0)</f>
        <v>0</v>
      </c>
      <c r="BJ645" s="18" t="s">
        <v>80</v>
      </c>
      <c r="BK645" s="145">
        <f>ROUND(I645*H645,2)</f>
        <v>0</v>
      </c>
      <c r="BL645" s="18" t="s">
        <v>259</v>
      </c>
      <c r="BM645" s="144" t="s">
        <v>854</v>
      </c>
    </row>
    <row r="646" spans="2:65" s="1" customFormat="1">
      <c r="B646" s="33"/>
      <c r="D646" s="146" t="s">
        <v>171</v>
      </c>
      <c r="F646" s="147" t="s">
        <v>855</v>
      </c>
      <c r="I646" s="148"/>
      <c r="L646" s="33"/>
      <c r="M646" s="149"/>
      <c r="T646" s="54"/>
      <c r="AT646" s="18" t="s">
        <v>171</v>
      </c>
      <c r="AU646" s="18" t="s">
        <v>82</v>
      </c>
    </row>
    <row r="647" spans="2:65" s="12" customFormat="1">
      <c r="B647" s="152"/>
      <c r="D647" s="150" t="s">
        <v>175</v>
      </c>
      <c r="E647" s="153" t="s">
        <v>19</v>
      </c>
      <c r="F647" s="154" t="s">
        <v>856</v>
      </c>
      <c r="H647" s="153" t="s">
        <v>19</v>
      </c>
      <c r="I647" s="155"/>
      <c r="L647" s="152"/>
      <c r="M647" s="156"/>
      <c r="T647" s="157"/>
      <c r="AT647" s="153" t="s">
        <v>175</v>
      </c>
      <c r="AU647" s="153" t="s">
        <v>82</v>
      </c>
      <c r="AV647" s="12" t="s">
        <v>80</v>
      </c>
      <c r="AW647" s="12" t="s">
        <v>34</v>
      </c>
      <c r="AX647" s="12" t="s">
        <v>73</v>
      </c>
      <c r="AY647" s="153" t="s">
        <v>163</v>
      </c>
    </row>
    <row r="648" spans="2:65" s="13" customFormat="1">
      <c r="B648" s="158"/>
      <c r="D648" s="150" t="s">
        <v>175</v>
      </c>
      <c r="E648" s="159" t="s">
        <v>19</v>
      </c>
      <c r="F648" s="160" t="s">
        <v>857</v>
      </c>
      <c r="H648" s="161">
        <v>25.6</v>
      </c>
      <c r="I648" s="162"/>
      <c r="L648" s="158"/>
      <c r="M648" s="163"/>
      <c r="T648" s="164"/>
      <c r="AT648" s="159" t="s">
        <v>175</v>
      </c>
      <c r="AU648" s="159" t="s">
        <v>82</v>
      </c>
      <c r="AV648" s="13" t="s">
        <v>82</v>
      </c>
      <c r="AW648" s="13" t="s">
        <v>34</v>
      </c>
      <c r="AX648" s="13" t="s">
        <v>80</v>
      </c>
      <c r="AY648" s="159" t="s">
        <v>163</v>
      </c>
    </row>
    <row r="649" spans="2:65" s="1" customFormat="1" ht="33" customHeight="1">
      <c r="B649" s="33"/>
      <c r="C649" s="133" t="s">
        <v>858</v>
      </c>
      <c r="D649" s="133" t="s">
        <v>166</v>
      </c>
      <c r="E649" s="134" t="s">
        <v>859</v>
      </c>
      <c r="F649" s="135" t="s">
        <v>860</v>
      </c>
      <c r="G649" s="136" t="s">
        <v>239</v>
      </c>
      <c r="H649" s="137">
        <v>25.6</v>
      </c>
      <c r="I649" s="138"/>
      <c r="J649" s="139">
        <f>ROUND(I649*H649,2)</f>
        <v>0</v>
      </c>
      <c r="K649" s="135" t="s">
        <v>169</v>
      </c>
      <c r="L649" s="33"/>
      <c r="M649" s="140" t="s">
        <v>19</v>
      </c>
      <c r="N649" s="141" t="s">
        <v>44</v>
      </c>
      <c r="P649" s="142">
        <f>O649*H649</f>
        <v>0</v>
      </c>
      <c r="Q649" s="142">
        <v>5.7999999999999996E-3</v>
      </c>
      <c r="R649" s="142">
        <f>Q649*H649</f>
        <v>0.14848</v>
      </c>
      <c r="S649" s="142">
        <v>0</v>
      </c>
      <c r="T649" s="143">
        <f>S649*H649</f>
        <v>0</v>
      </c>
      <c r="AR649" s="144" t="s">
        <v>259</v>
      </c>
      <c r="AT649" s="144" t="s">
        <v>166</v>
      </c>
      <c r="AU649" s="144" t="s">
        <v>82</v>
      </c>
      <c r="AY649" s="18" t="s">
        <v>163</v>
      </c>
      <c r="BE649" s="145">
        <f>IF(N649="základní",J649,0)</f>
        <v>0</v>
      </c>
      <c r="BF649" s="145">
        <f>IF(N649="snížená",J649,0)</f>
        <v>0</v>
      </c>
      <c r="BG649" s="145">
        <f>IF(N649="zákl. přenesená",J649,0)</f>
        <v>0</v>
      </c>
      <c r="BH649" s="145">
        <f>IF(N649="sníž. přenesená",J649,0)</f>
        <v>0</v>
      </c>
      <c r="BI649" s="145">
        <f>IF(N649="nulová",J649,0)</f>
        <v>0</v>
      </c>
      <c r="BJ649" s="18" t="s">
        <v>80</v>
      </c>
      <c r="BK649" s="145">
        <f>ROUND(I649*H649,2)</f>
        <v>0</v>
      </c>
      <c r="BL649" s="18" t="s">
        <v>259</v>
      </c>
      <c r="BM649" s="144" t="s">
        <v>861</v>
      </c>
    </row>
    <row r="650" spans="2:65" s="1" customFormat="1">
      <c r="B650" s="33"/>
      <c r="D650" s="146" t="s">
        <v>171</v>
      </c>
      <c r="F650" s="147" t="s">
        <v>862</v>
      </c>
      <c r="I650" s="148"/>
      <c r="L650" s="33"/>
      <c r="M650" s="149"/>
      <c r="T650" s="54"/>
      <c r="AT650" s="18" t="s">
        <v>171</v>
      </c>
      <c r="AU650" s="18" t="s">
        <v>82</v>
      </c>
    </row>
    <row r="651" spans="2:65" s="12" customFormat="1">
      <c r="B651" s="152"/>
      <c r="D651" s="150" t="s">
        <v>175</v>
      </c>
      <c r="E651" s="153" t="s">
        <v>19</v>
      </c>
      <c r="F651" s="154" t="s">
        <v>863</v>
      </c>
      <c r="H651" s="153" t="s">
        <v>19</v>
      </c>
      <c r="I651" s="155"/>
      <c r="L651" s="152"/>
      <c r="M651" s="156"/>
      <c r="T651" s="157"/>
      <c r="AT651" s="153" t="s">
        <v>175</v>
      </c>
      <c r="AU651" s="153" t="s">
        <v>82</v>
      </c>
      <c r="AV651" s="12" t="s">
        <v>80</v>
      </c>
      <c r="AW651" s="12" t="s">
        <v>34</v>
      </c>
      <c r="AX651" s="12" t="s">
        <v>73</v>
      </c>
      <c r="AY651" s="153" t="s">
        <v>163</v>
      </c>
    </row>
    <row r="652" spans="2:65" s="13" customFormat="1">
      <c r="B652" s="158"/>
      <c r="D652" s="150" t="s">
        <v>175</v>
      </c>
      <c r="E652" s="159" t="s">
        <v>19</v>
      </c>
      <c r="F652" s="160" t="s">
        <v>864</v>
      </c>
      <c r="H652" s="161">
        <v>25.6</v>
      </c>
      <c r="I652" s="162"/>
      <c r="L652" s="158"/>
      <c r="M652" s="163"/>
      <c r="T652" s="164"/>
      <c r="AT652" s="159" t="s">
        <v>175</v>
      </c>
      <c r="AU652" s="159" t="s">
        <v>82</v>
      </c>
      <c r="AV652" s="13" t="s">
        <v>82</v>
      </c>
      <c r="AW652" s="13" t="s">
        <v>34</v>
      </c>
      <c r="AX652" s="13" t="s">
        <v>80</v>
      </c>
      <c r="AY652" s="159" t="s">
        <v>163</v>
      </c>
    </row>
    <row r="653" spans="2:65" s="1" customFormat="1" ht="37.9" customHeight="1">
      <c r="B653" s="33"/>
      <c r="C653" s="133" t="s">
        <v>865</v>
      </c>
      <c r="D653" s="133" t="s">
        <v>166</v>
      </c>
      <c r="E653" s="134" t="s">
        <v>866</v>
      </c>
      <c r="F653" s="135" t="s">
        <v>867</v>
      </c>
      <c r="G653" s="136" t="s">
        <v>239</v>
      </c>
      <c r="H653" s="137">
        <v>18.8</v>
      </c>
      <c r="I653" s="138"/>
      <c r="J653" s="139">
        <f>ROUND(I653*H653,2)</f>
        <v>0</v>
      </c>
      <c r="K653" s="135" t="s">
        <v>19</v>
      </c>
      <c r="L653" s="33"/>
      <c r="M653" s="140" t="s">
        <v>19</v>
      </c>
      <c r="N653" s="141" t="s">
        <v>44</v>
      </c>
      <c r="P653" s="142">
        <f>O653*H653</f>
        <v>0</v>
      </c>
      <c r="Q653" s="142">
        <v>0</v>
      </c>
      <c r="R653" s="142">
        <f>Q653*H653</f>
        <v>0</v>
      </c>
      <c r="S653" s="142">
        <v>0</v>
      </c>
      <c r="T653" s="143">
        <f>S653*H653</f>
        <v>0</v>
      </c>
      <c r="AR653" s="144" t="s">
        <v>259</v>
      </c>
      <c r="AT653" s="144" t="s">
        <v>166</v>
      </c>
      <c r="AU653" s="144" t="s">
        <v>82</v>
      </c>
      <c r="AY653" s="18" t="s">
        <v>163</v>
      </c>
      <c r="BE653" s="145">
        <f>IF(N653="základní",J653,0)</f>
        <v>0</v>
      </c>
      <c r="BF653" s="145">
        <f>IF(N653="snížená",J653,0)</f>
        <v>0</v>
      </c>
      <c r="BG653" s="145">
        <f>IF(N653="zákl. přenesená",J653,0)</f>
        <v>0</v>
      </c>
      <c r="BH653" s="145">
        <f>IF(N653="sníž. přenesená",J653,0)</f>
        <v>0</v>
      </c>
      <c r="BI653" s="145">
        <f>IF(N653="nulová",J653,0)</f>
        <v>0</v>
      </c>
      <c r="BJ653" s="18" t="s">
        <v>80</v>
      </c>
      <c r="BK653" s="145">
        <f>ROUND(I653*H653,2)</f>
        <v>0</v>
      </c>
      <c r="BL653" s="18" t="s">
        <v>259</v>
      </c>
      <c r="BM653" s="144" t="s">
        <v>868</v>
      </c>
    </row>
    <row r="654" spans="2:65" s="1" customFormat="1" ht="44.25" customHeight="1">
      <c r="B654" s="33"/>
      <c r="C654" s="133" t="s">
        <v>869</v>
      </c>
      <c r="D654" s="133" t="s">
        <v>166</v>
      </c>
      <c r="E654" s="134" t="s">
        <v>870</v>
      </c>
      <c r="F654" s="135" t="s">
        <v>871</v>
      </c>
      <c r="G654" s="136" t="s">
        <v>239</v>
      </c>
      <c r="H654" s="137">
        <v>12.1</v>
      </c>
      <c r="I654" s="138"/>
      <c r="J654" s="139">
        <f>ROUND(I654*H654,2)</f>
        <v>0</v>
      </c>
      <c r="K654" s="135" t="s">
        <v>19</v>
      </c>
      <c r="L654" s="33"/>
      <c r="M654" s="140" t="s">
        <v>19</v>
      </c>
      <c r="N654" s="141" t="s">
        <v>44</v>
      </c>
      <c r="P654" s="142">
        <f>O654*H654</f>
        <v>0</v>
      </c>
      <c r="Q654" s="142">
        <v>0</v>
      </c>
      <c r="R654" s="142">
        <f>Q654*H654</f>
        <v>0</v>
      </c>
      <c r="S654" s="142">
        <v>0</v>
      </c>
      <c r="T654" s="143">
        <f>S654*H654</f>
        <v>0</v>
      </c>
      <c r="AR654" s="144" t="s">
        <v>259</v>
      </c>
      <c r="AT654" s="144" t="s">
        <v>166</v>
      </c>
      <c r="AU654" s="144" t="s">
        <v>82</v>
      </c>
      <c r="AY654" s="18" t="s">
        <v>163</v>
      </c>
      <c r="BE654" s="145">
        <f>IF(N654="základní",J654,0)</f>
        <v>0</v>
      </c>
      <c r="BF654" s="145">
        <f>IF(N654="snížená",J654,0)</f>
        <v>0</v>
      </c>
      <c r="BG654" s="145">
        <f>IF(N654="zákl. přenesená",J654,0)</f>
        <v>0</v>
      </c>
      <c r="BH654" s="145">
        <f>IF(N654="sníž. přenesená",J654,0)</f>
        <v>0</v>
      </c>
      <c r="BI654" s="145">
        <f>IF(N654="nulová",J654,0)</f>
        <v>0</v>
      </c>
      <c r="BJ654" s="18" t="s">
        <v>80</v>
      </c>
      <c r="BK654" s="145">
        <f>ROUND(I654*H654,2)</f>
        <v>0</v>
      </c>
      <c r="BL654" s="18" t="s">
        <v>259</v>
      </c>
      <c r="BM654" s="144" t="s">
        <v>872</v>
      </c>
    </row>
    <row r="655" spans="2:65" s="1" customFormat="1" ht="33" customHeight="1">
      <c r="B655" s="33"/>
      <c r="C655" s="133" t="s">
        <v>873</v>
      </c>
      <c r="D655" s="133" t="s">
        <v>166</v>
      </c>
      <c r="E655" s="134" t="s">
        <v>874</v>
      </c>
      <c r="F655" s="135" t="s">
        <v>875</v>
      </c>
      <c r="G655" s="136" t="s">
        <v>184</v>
      </c>
      <c r="H655" s="137">
        <v>56</v>
      </c>
      <c r="I655" s="138"/>
      <c r="J655" s="139">
        <f>ROUND(I655*H655,2)</f>
        <v>0</v>
      </c>
      <c r="K655" s="135" t="s">
        <v>169</v>
      </c>
      <c r="L655" s="33"/>
      <c r="M655" s="140" t="s">
        <v>19</v>
      </c>
      <c r="N655" s="141" t="s">
        <v>44</v>
      </c>
      <c r="P655" s="142">
        <f>O655*H655</f>
        <v>0</v>
      </c>
      <c r="Q655" s="142">
        <v>0</v>
      </c>
      <c r="R655" s="142">
        <f>Q655*H655</f>
        <v>0</v>
      </c>
      <c r="S655" s="142">
        <v>0</v>
      </c>
      <c r="T655" s="143">
        <f>S655*H655</f>
        <v>0</v>
      </c>
      <c r="AR655" s="144" t="s">
        <v>259</v>
      </c>
      <c r="AT655" s="144" t="s">
        <v>166</v>
      </c>
      <c r="AU655" s="144" t="s">
        <v>82</v>
      </c>
      <c r="AY655" s="18" t="s">
        <v>163</v>
      </c>
      <c r="BE655" s="145">
        <f>IF(N655="základní",J655,0)</f>
        <v>0</v>
      </c>
      <c r="BF655" s="145">
        <f>IF(N655="snížená",J655,0)</f>
        <v>0</v>
      </c>
      <c r="BG655" s="145">
        <f>IF(N655="zákl. přenesená",J655,0)</f>
        <v>0</v>
      </c>
      <c r="BH655" s="145">
        <f>IF(N655="sníž. přenesená",J655,0)</f>
        <v>0</v>
      </c>
      <c r="BI655" s="145">
        <f>IF(N655="nulová",J655,0)</f>
        <v>0</v>
      </c>
      <c r="BJ655" s="18" t="s">
        <v>80</v>
      </c>
      <c r="BK655" s="145">
        <f>ROUND(I655*H655,2)</f>
        <v>0</v>
      </c>
      <c r="BL655" s="18" t="s">
        <v>259</v>
      </c>
      <c r="BM655" s="144" t="s">
        <v>876</v>
      </c>
    </row>
    <row r="656" spans="2:65" s="1" customFormat="1">
      <c r="B656" s="33"/>
      <c r="D656" s="146" t="s">
        <v>171</v>
      </c>
      <c r="F656" s="147" t="s">
        <v>877</v>
      </c>
      <c r="I656" s="148"/>
      <c r="L656" s="33"/>
      <c r="M656" s="149"/>
      <c r="T656" s="54"/>
      <c r="AT656" s="18" t="s">
        <v>171</v>
      </c>
      <c r="AU656" s="18" t="s">
        <v>82</v>
      </c>
    </row>
    <row r="657" spans="2:65" s="12" customFormat="1">
      <c r="B657" s="152"/>
      <c r="D657" s="150" t="s">
        <v>175</v>
      </c>
      <c r="E657" s="153" t="s">
        <v>19</v>
      </c>
      <c r="F657" s="154" t="s">
        <v>878</v>
      </c>
      <c r="H657" s="153" t="s">
        <v>19</v>
      </c>
      <c r="I657" s="155"/>
      <c r="L657" s="152"/>
      <c r="M657" s="156"/>
      <c r="T657" s="157"/>
      <c r="AT657" s="153" t="s">
        <v>175</v>
      </c>
      <c r="AU657" s="153" t="s">
        <v>82</v>
      </c>
      <c r="AV657" s="12" t="s">
        <v>80</v>
      </c>
      <c r="AW657" s="12" t="s">
        <v>34</v>
      </c>
      <c r="AX657" s="12" t="s">
        <v>73</v>
      </c>
      <c r="AY657" s="153" t="s">
        <v>163</v>
      </c>
    </row>
    <row r="658" spans="2:65" s="12" customFormat="1">
      <c r="B658" s="152"/>
      <c r="D658" s="150" t="s">
        <v>175</v>
      </c>
      <c r="E658" s="153" t="s">
        <v>19</v>
      </c>
      <c r="F658" s="154" t="s">
        <v>879</v>
      </c>
      <c r="H658" s="153" t="s">
        <v>19</v>
      </c>
      <c r="I658" s="155"/>
      <c r="L658" s="152"/>
      <c r="M658" s="156"/>
      <c r="T658" s="157"/>
      <c r="AT658" s="153" t="s">
        <v>175</v>
      </c>
      <c r="AU658" s="153" t="s">
        <v>82</v>
      </c>
      <c r="AV658" s="12" t="s">
        <v>80</v>
      </c>
      <c r="AW658" s="12" t="s">
        <v>34</v>
      </c>
      <c r="AX658" s="12" t="s">
        <v>73</v>
      </c>
      <c r="AY658" s="153" t="s">
        <v>163</v>
      </c>
    </row>
    <row r="659" spans="2:65" s="13" customFormat="1">
      <c r="B659" s="158"/>
      <c r="D659" s="150" t="s">
        <v>175</v>
      </c>
      <c r="E659" s="159" t="s">
        <v>19</v>
      </c>
      <c r="F659" s="160" t="s">
        <v>880</v>
      </c>
      <c r="H659" s="161">
        <v>56</v>
      </c>
      <c r="I659" s="162"/>
      <c r="L659" s="158"/>
      <c r="M659" s="163"/>
      <c r="T659" s="164"/>
      <c r="AT659" s="159" t="s">
        <v>175</v>
      </c>
      <c r="AU659" s="159" t="s">
        <v>82</v>
      </c>
      <c r="AV659" s="13" t="s">
        <v>82</v>
      </c>
      <c r="AW659" s="13" t="s">
        <v>34</v>
      </c>
      <c r="AX659" s="13" t="s">
        <v>80</v>
      </c>
      <c r="AY659" s="159" t="s">
        <v>163</v>
      </c>
    </row>
    <row r="660" spans="2:65" s="1" customFormat="1" ht="16.5" customHeight="1">
      <c r="B660" s="33"/>
      <c r="C660" s="179" t="s">
        <v>881</v>
      </c>
      <c r="D660" s="179" t="s">
        <v>342</v>
      </c>
      <c r="E660" s="180" t="s">
        <v>882</v>
      </c>
      <c r="F660" s="181" t="s">
        <v>883</v>
      </c>
      <c r="G660" s="182" t="s">
        <v>184</v>
      </c>
      <c r="H660" s="183">
        <v>56</v>
      </c>
      <c r="I660" s="184"/>
      <c r="J660" s="185">
        <f>ROUND(I660*H660,2)</f>
        <v>0</v>
      </c>
      <c r="K660" s="181" t="s">
        <v>169</v>
      </c>
      <c r="L660" s="186"/>
      <c r="M660" s="187" t="s">
        <v>19</v>
      </c>
      <c r="N660" s="188" t="s">
        <v>44</v>
      </c>
      <c r="P660" s="142">
        <f>O660*H660</f>
        <v>0</v>
      </c>
      <c r="Q660" s="142">
        <v>5.0000000000000001E-4</v>
      </c>
      <c r="R660" s="142">
        <f>Q660*H660</f>
        <v>2.8000000000000001E-2</v>
      </c>
      <c r="S660" s="142">
        <v>0</v>
      </c>
      <c r="T660" s="143">
        <f>S660*H660</f>
        <v>0</v>
      </c>
      <c r="AR660" s="144" t="s">
        <v>381</v>
      </c>
      <c r="AT660" s="144" t="s">
        <v>342</v>
      </c>
      <c r="AU660" s="144" t="s">
        <v>82</v>
      </c>
      <c r="AY660" s="18" t="s">
        <v>163</v>
      </c>
      <c r="BE660" s="145">
        <f>IF(N660="základní",J660,0)</f>
        <v>0</v>
      </c>
      <c r="BF660" s="145">
        <f>IF(N660="snížená",J660,0)</f>
        <v>0</v>
      </c>
      <c r="BG660" s="145">
        <f>IF(N660="zákl. přenesená",J660,0)</f>
        <v>0</v>
      </c>
      <c r="BH660" s="145">
        <f>IF(N660="sníž. přenesená",J660,0)</f>
        <v>0</v>
      </c>
      <c r="BI660" s="145">
        <f>IF(N660="nulová",J660,0)</f>
        <v>0</v>
      </c>
      <c r="BJ660" s="18" t="s">
        <v>80</v>
      </c>
      <c r="BK660" s="145">
        <f>ROUND(I660*H660,2)</f>
        <v>0</v>
      </c>
      <c r="BL660" s="18" t="s">
        <v>259</v>
      </c>
      <c r="BM660" s="144" t="s">
        <v>884</v>
      </c>
    </row>
    <row r="661" spans="2:65" s="1" customFormat="1" ht="24.2" customHeight="1">
      <c r="B661" s="33"/>
      <c r="C661" s="179" t="s">
        <v>885</v>
      </c>
      <c r="D661" s="179" t="s">
        <v>342</v>
      </c>
      <c r="E661" s="180" t="s">
        <v>886</v>
      </c>
      <c r="F661" s="181" t="s">
        <v>887</v>
      </c>
      <c r="G661" s="182" t="s">
        <v>184</v>
      </c>
      <c r="H661" s="183">
        <v>56</v>
      </c>
      <c r="I661" s="184"/>
      <c r="J661" s="185">
        <f>ROUND(I661*H661,2)</f>
        <v>0</v>
      </c>
      <c r="K661" s="181" t="s">
        <v>19</v>
      </c>
      <c r="L661" s="186"/>
      <c r="M661" s="187" t="s">
        <v>19</v>
      </c>
      <c r="N661" s="188" t="s">
        <v>44</v>
      </c>
      <c r="P661" s="142">
        <f>O661*H661</f>
        <v>0</v>
      </c>
      <c r="Q661" s="142">
        <v>0</v>
      </c>
      <c r="R661" s="142">
        <f>Q661*H661</f>
        <v>0</v>
      </c>
      <c r="S661" s="142">
        <v>0</v>
      </c>
      <c r="T661" s="143">
        <f>S661*H661</f>
        <v>0</v>
      </c>
      <c r="AR661" s="144" t="s">
        <v>381</v>
      </c>
      <c r="AT661" s="144" t="s">
        <v>342</v>
      </c>
      <c r="AU661" s="144" t="s">
        <v>82</v>
      </c>
      <c r="AY661" s="18" t="s">
        <v>163</v>
      </c>
      <c r="BE661" s="145">
        <f>IF(N661="základní",J661,0)</f>
        <v>0</v>
      </c>
      <c r="BF661" s="145">
        <f>IF(N661="snížená",J661,0)</f>
        <v>0</v>
      </c>
      <c r="BG661" s="145">
        <f>IF(N661="zákl. přenesená",J661,0)</f>
        <v>0</v>
      </c>
      <c r="BH661" s="145">
        <f>IF(N661="sníž. přenesená",J661,0)</f>
        <v>0</v>
      </c>
      <c r="BI661" s="145">
        <f>IF(N661="nulová",J661,0)</f>
        <v>0</v>
      </c>
      <c r="BJ661" s="18" t="s">
        <v>80</v>
      </c>
      <c r="BK661" s="145">
        <f>ROUND(I661*H661,2)</f>
        <v>0</v>
      </c>
      <c r="BL661" s="18" t="s">
        <v>259</v>
      </c>
      <c r="BM661" s="144" t="s">
        <v>888</v>
      </c>
    </row>
    <row r="662" spans="2:65" s="1" customFormat="1" ht="24.2" customHeight="1">
      <c r="B662" s="33"/>
      <c r="C662" s="133" t="s">
        <v>889</v>
      </c>
      <c r="D662" s="133" t="s">
        <v>166</v>
      </c>
      <c r="E662" s="134" t="s">
        <v>890</v>
      </c>
      <c r="F662" s="135" t="s">
        <v>891</v>
      </c>
      <c r="G662" s="136" t="s">
        <v>239</v>
      </c>
      <c r="H662" s="137">
        <v>50</v>
      </c>
      <c r="I662" s="138"/>
      <c r="J662" s="139">
        <f>ROUND(I662*H662,2)</f>
        <v>0</v>
      </c>
      <c r="K662" s="135" t="s">
        <v>169</v>
      </c>
      <c r="L662" s="33"/>
      <c r="M662" s="140" t="s">
        <v>19</v>
      </c>
      <c r="N662" s="141" t="s">
        <v>44</v>
      </c>
      <c r="P662" s="142">
        <f>O662*H662</f>
        <v>0</v>
      </c>
      <c r="Q662" s="142">
        <v>0</v>
      </c>
      <c r="R662" s="142">
        <f>Q662*H662</f>
        <v>0</v>
      </c>
      <c r="S662" s="142">
        <v>0</v>
      </c>
      <c r="T662" s="143">
        <f>S662*H662</f>
        <v>0</v>
      </c>
      <c r="AR662" s="144" t="s">
        <v>259</v>
      </c>
      <c r="AT662" s="144" t="s">
        <v>166</v>
      </c>
      <c r="AU662" s="144" t="s">
        <v>82</v>
      </c>
      <c r="AY662" s="18" t="s">
        <v>163</v>
      </c>
      <c r="BE662" s="145">
        <f>IF(N662="základní",J662,0)</f>
        <v>0</v>
      </c>
      <c r="BF662" s="145">
        <f>IF(N662="snížená",J662,0)</f>
        <v>0</v>
      </c>
      <c r="BG662" s="145">
        <f>IF(N662="zákl. přenesená",J662,0)</f>
        <v>0</v>
      </c>
      <c r="BH662" s="145">
        <f>IF(N662="sníž. přenesená",J662,0)</f>
        <v>0</v>
      </c>
      <c r="BI662" s="145">
        <f>IF(N662="nulová",J662,0)</f>
        <v>0</v>
      </c>
      <c r="BJ662" s="18" t="s">
        <v>80</v>
      </c>
      <c r="BK662" s="145">
        <f>ROUND(I662*H662,2)</f>
        <v>0</v>
      </c>
      <c r="BL662" s="18" t="s">
        <v>259</v>
      </c>
      <c r="BM662" s="144" t="s">
        <v>892</v>
      </c>
    </row>
    <row r="663" spans="2:65" s="1" customFormat="1">
      <c r="B663" s="33"/>
      <c r="D663" s="146" t="s">
        <v>171</v>
      </c>
      <c r="F663" s="147" t="s">
        <v>893</v>
      </c>
      <c r="I663" s="148"/>
      <c r="L663" s="33"/>
      <c r="M663" s="149"/>
      <c r="T663" s="54"/>
      <c r="AT663" s="18" t="s">
        <v>171</v>
      </c>
      <c r="AU663" s="18" t="s">
        <v>82</v>
      </c>
    </row>
    <row r="664" spans="2:65" s="13" customFormat="1">
      <c r="B664" s="158"/>
      <c r="D664" s="150" t="s">
        <v>175</v>
      </c>
      <c r="E664" s="159" t="s">
        <v>19</v>
      </c>
      <c r="F664" s="160" t="s">
        <v>894</v>
      </c>
      <c r="H664" s="161">
        <v>50</v>
      </c>
      <c r="I664" s="162"/>
      <c r="L664" s="158"/>
      <c r="M664" s="163"/>
      <c r="T664" s="164"/>
      <c r="AT664" s="159" t="s">
        <v>175</v>
      </c>
      <c r="AU664" s="159" t="s">
        <v>82</v>
      </c>
      <c r="AV664" s="13" t="s">
        <v>82</v>
      </c>
      <c r="AW664" s="13" t="s">
        <v>34</v>
      </c>
      <c r="AX664" s="13" t="s">
        <v>80</v>
      </c>
      <c r="AY664" s="159" t="s">
        <v>163</v>
      </c>
    </row>
    <row r="665" spans="2:65" s="1" customFormat="1" ht="16.5" customHeight="1">
      <c r="B665" s="33"/>
      <c r="C665" s="179" t="s">
        <v>895</v>
      </c>
      <c r="D665" s="179" t="s">
        <v>342</v>
      </c>
      <c r="E665" s="180" t="s">
        <v>896</v>
      </c>
      <c r="F665" s="181" t="s">
        <v>897</v>
      </c>
      <c r="G665" s="182" t="s">
        <v>184</v>
      </c>
      <c r="H665" s="183">
        <v>18</v>
      </c>
      <c r="I665" s="184"/>
      <c r="J665" s="185">
        <f>ROUND(I665*H665,2)</f>
        <v>0</v>
      </c>
      <c r="K665" s="181" t="s">
        <v>169</v>
      </c>
      <c r="L665" s="186"/>
      <c r="M665" s="187" t="s">
        <v>19</v>
      </c>
      <c r="N665" s="188" t="s">
        <v>44</v>
      </c>
      <c r="P665" s="142">
        <f>O665*H665</f>
        <v>0</v>
      </c>
      <c r="Q665" s="142">
        <v>4.8999999999999998E-3</v>
      </c>
      <c r="R665" s="142">
        <f>Q665*H665</f>
        <v>8.8200000000000001E-2</v>
      </c>
      <c r="S665" s="142">
        <v>0</v>
      </c>
      <c r="T665" s="143">
        <f>S665*H665</f>
        <v>0</v>
      </c>
      <c r="AR665" s="144" t="s">
        <v>381</v>
      </c>
      <c r="AT665" s="144" t="s">
        <v>342</v>
      </c>
      <c r="AU665" s="144" t="s">
        <v>82</v>
      </c>
      <c r="AY665" s="18" t="s">
        <v>163</v>
      </c>
      <c r="BE665" s="145">
        <f>IF(N665="základní",J665,0)</f>
        <v>0</v>
      </c>
      <c r="BF665" s="145">
        <f>IF(N665="snížená",J665,0)</f>
        <v>0</v>
      </c>
      <c r="BG665" s="145">
        <f>IF(N665="zákl. přenesená",J665,0)</f>
        <v>0</v>
      </c>
      <c r="BH665" s="145">
        <f>IF(N665="sníž. přenesená",J665,0)</f>
        <v>0</v>
      </c>
      <c r="BI665" s="145">
        <f>IF(N665="nulová",J665,0)</f>
        <v>0</v>
      </c>
      <c r="BJ665" s="18" t="s">
        <v>80</v>
      </c>
      <c r="BK665" s="145">
        <f>ROUND(I665*H665,2)</f>
        <v>0</v>
      </c>
      <c r="BL665" s="18" t="s">
        <v>259</v>
      </c>
      <c r="BM665" s="144" t="s">
        <v>898</v>
      </c>
    </row>
    <row r="666" spans="2:65" s="13" customFormat="1">
      <c r="B666" s="158"/>
      <c r="D666" s="150" t="s">
        <v>175</v>
      </c>
      <c r="E666" s="159" t="s">
        <v>19</v>
      </c>
      <c r="F666" s="160" t="s">
        <v>899</v>
      </c>
      <c r="H666" s="161">
        <v>16.667000000000002</v>
      </c>
      <c r="I666" s="162"/>
      <c r="L666" s="158"/>
      <c r="M666" s="163"/>
      <c r="T666" s="164"/>
      <c r="AT666" s="159" t="s">
        <v>175</v>
      </c>
      <c r="AU666" s="159" t="s">
        <v>82</v>
      </c>
      <c r="AV666" s="13" t="s">
        <v>82</v>
      </c>
      <c r="AW666" s="13" t="s">
        <v>34</v>
      </c>
      <c r="AX666" s="13" t="s">
        <v>73</v>
      </c>
      <c r="AY666" s="159" t="s">
        <v>163</v>
      </c>
    </row>
    <row r="667" spans="2:65" s="13" customFormat="1">
      <c r="B667" s="158"/>
      <c r="D667" s="150" t="s">
        <v>175</v>
      </c>
      <c r="E667" s="159" t="s">
        <v>19</v>
      </c>
      <c r="F667" s="160" t="s">
        <v>900</v>
      </c>
      <c r="H667" s="161">
        <v>1.333</v>
      </c>
      <c r="I667" s="162"/>
      <c r="L667" s="158"/>
      <c r="M667" s="163"/>
      <c r="T667" s="164"/>
      <c r="AT667" s="159" t="s">
        <v>175</v>
      </c>
      <c r="AU667" s="159" t="s">
        <v>82</v>
      </c>
      <c r="AV667" s="13" t="s">
        <v>82</v>
      </c>
      <c r="AW667" s="13" t="s">
        <v>34</v>
      </c>
      <c r="AX667" s="13" t="s">
        <v>73</v>
      </c>
      <c r="AY667" s="159" t="s">
        <v>163</v>
      </c>
    </row>
    <row r="668" spans="2:65" s="14" customFormat="1">
      <c r="B668" s="165"/>
      <c r="D668" s="150" t="s">
        <v>175</v>
      </c>
      <c r="E668" s="166" t="s">
        <v>19</v>
      </c>
      <c r="F668" s="167" t="s">
        <v>214</v>
      </c>
      <c r="H668" s="168">
        <v>18</v>
      </c>
      <c r="I668" s="169"/>
      <c r="L668" s="165"/>
      <c r="M668" s="170"/>
      <c r="T668" s="171"/>
      <c r="AT668" s="166" t="s">
        <v>175</v>
      </c>
      <c r="AU668" s="166" t="s">
        <v>82</v>
      </c>
      <c r="AV668" s="14" t="s">
        <v>90</v>
      </c>
      <c r="AW668" s="14" t="s">
        <v>34</v>
      </c>
      <c r="AX668" s="14" t="s">
        <v>80</v>
      </c>
      <c r="AY668" s="166" t="s">
        <v>163</v>
      </c>
    </row>
    <row r="669" spans="2:65" s="1" customFormat="1" ht="37.9" customHeight="1">
      <c r="B669" s="33"/>
      <c r="C669" s="133" t="s">
        <v>901</v>
      </c>
      <c r="D669" s="133" t="s">
        <v>166</v>
      </c>
      <c r="E669" s="134" t="s">
        <v>902</v>
      </c>
      <c r="F669" s="135" t="s">
        <v>903</v>
      </c>
      <c r="G669" s="136" t="s">
        <v>184</v>
      </c>
      <c r="H669" s="137">
        <v>2</v>
      </c>
      <c r="I669" s="138"/>
      <c r="J669" s="139">
        <f>ROUND(I669*H669,2)</f>
        <v>0</v>
      </c>
      <c r="K669" s="135" t="s">
        <v>169</v>
      </c>
      <c r="L669" s="33"/>
      <c r="M669" s="140" t="s">
        <v>19</v>
      </c>
      <c r="N669" s="141" t="s">
        <v>44</v>
      </c>
      <c r="P669" s="142">
        <f>O669*H669</f>
        <v>0</v>
      </c>
      <c r="Q669" s="142">
        <v>7.4099999999999999E-3</v>
      </c>
      <c r="R669" s="142">
        <f>Q669*H669</f>
        <v>1.482E-2</v>
      </c>
      <c r="S669" s="142">
        <v>0</v>
      </c>
      <c r="T669" s="143">
        <f>S669*H669</f>
        <v>0</v>
      </c>
      <c r="AR669" s="144" t="s">
        <v>259</v>
      </c>
      <c r="AT669" s="144" t="s">
        <v>166</v>
      </c>
      <c r="AU669" s="144" t="s">
        <v>82</v>
      </c>
      <c r="AY669" s="18" t="s">
        <v>163</v>
      </c>
      <c r="BE669" s="145">
        <f>IF(N669="základní",J669,0)</f>
        <v>0</v>
      </c>
      <c r="BF669" s="145">
        <f>IF(N669="snížená",J669,0)</f>
        <v>0</v>
      </c>
      <c r="BG669" s="145">
        <f>IF(N669="zákl. přenesená",J669,0)</f>
        <v>0</v>
      </c>
      <c r="BH669" s="145">
        <f>IF(N669="sníž. přenesená",J669,0)</f>
        <v>0</v>
      </c>
      <c r="BI669" s="145">
        <f>IF(N669="nulová",J669,0)</f>
        <v>0</v>
      </c>
      <c r="BJ669" s="18" t="s">
        <v>80</v>
      </c>
      <c r="BK669" s="145">
        <f>ROUND(I669*H669,2)</f>
        <v>0</v>
      </c>
      <c r="BL669" s="18" t="s">
        <v>259</v>
      </c>
      <c r="BM669" s="144" t="s">
        <v>904</v>
      </c>
    </row>
    <row r="670" spans="2:65" s="1" customFormat="1">
      <c r="B670" s="33"/>
      <c r="D670" s="146" t="s">
        <v>171</v>
      </c>
      <c r="F670" s="147" t="s">
        <v>905</v>
      </c>
      <c r="I670" s="148"/>
      <c r="L670" s="33"/>
      <c r="M670" s="149"/>
      <c r="T670" s="54"/>
      <c r="AT670" s="18" t="s">
        <v>171</v>
      </c>
      <c r="AU670" s="18" t="s">
        <v>82</v>
      </c>
    </row>
    <row r="671" spans="2:65" s="12" customFormat="1">
      <c r="B671" s="152"/>
      <c r="D671" s="150" t="s">
        <v>175</v>
      </c>
      <c r="E671" s="153" t="s">
        <v>19</v>
      </c>
      <c r="F671" s="154" t="s">
        <v>906</v>
      </c>
      <c r="H671" s="153" t="s">
        <v>19</v>
      </c>
      <c r="I671" s="155"/>
      <c r="L671" s="152"/>
      <c r="M671" s="156"/>
      <c r="T671" s="157"/>
      <c r="AT671" s="153" t="s">
        <v>175</v>
      </c>
      <c r="AU671" s="153" t="s">
        <v>82</v>
      </c>
      <c r="AV671" s="12" t="s">
        <v>80</v>
      </c>
      <c r="AW671" s="12" t="s">
        <v>34</v>
      </c>
      <c r="AX671" s="12" t="s">
        <v>73</v>
      </c>
      <c r="AY671" s="153" t="s">
        <v>163</v>
      </c>
    </row>
    <row r="672" spans="2:65" s="12" customFormat="1">
      <c r="B672" s="152"/>
      <c r="D672" s="150" t="s">
        <v>175</v>
      </c>
      <c r="E672" s="153" t="s">
        <v>19</v>
      </c>
      <c r="F672" s="154" t="s">
        <v>907</v>
      </c>
      <c r="H672" s="153" t="s">
        <v>19</v>
      </c>
      <c r="I672" s="155"/>
      <c r="L672" s="152"/>
      <c r="M672" s="156"/>
      <c r="T672" s="157"/>
      <c r="AT672" s="153" t="s">
        <v>175</v>
      </c>
      <c r="AU672" s="153" t="s">
        <v>82</v>
      </c>
      <c r="AV672" s="12" t="s">
        <v>80</v>
      </c>
      <c r="AW672" s="12" t="s">
        <v>34</v>
      </c>
      <c r="AX672" s="12" t="s">
        <v>73</v>
      </c>
      <c r="AY672" s="153" t="s">
        <v>163</v>
      </c>
    </row>
    <row r="673" spans="2:65" s="13" customFormat="1">
      <c r="B673" s="158"/>
      <c r="D673" s="150" t="s">
        <v>175</v>
      </c>
      <c r="E673" s="159" t="s">
        <v>19</v>
      </c>
      <c r="F673" s="160" t="s">
        <v>908</v>
      </c>
      <c r="H673" s="161">
        <v>2</v>
      </c>
      <c r="I673" s="162"/>
      <c r="L673" s="158"/>
      <c r="M673" s="163"/>
      <c r="T673" s="164"/>
      <c r="AT673" s="159" t="s">
        <v>175</v>
      </c>
      <c r="AU673" s="159" t="s">
        <v>82</v>
      </c>
      <c r="AV673" s="13" t="s">
        <v>82</v>
      </c>
      <c r="AW673" s="13" t="s">
        <v>34</v>
      </c>
      <c r="AX673" s="13" t="s">
        <v>80</v>
      </c>
      <c r="AY673" s="159" t="s">
        <v>163</v>
      </c>
    </row>
    <row r="674" spans="2:65" s="1" customFormat="1" ht="24.2" customHeight="1">
      <c r="B674" s="33"/>
      <c r="C674" s="133" t="s">
        <v>909</v>
      </c>
      <c r="D674" s="133" t="s">
        <v>166</v>
      </c>
      <c r="E674" s="134" t="s">
        <v>910</v>
      </c>
      <c r="F674" s="135" t="s">
        <v>911</v>
      </c>
      <c r="G674" s="136" t="s">
        <v>184</v>
      </c>
      <c r="H674" s="137">
        <v>2</v>
      </c>
      <c r="I674" s="138"/>
      <c r="J674" s="139">
        <f>ROUND(I674*H674,2)</f>
        <v>0</v>
      </c>
      <c r="K674" s="135" t="s">
        <v>19</v>
      </c>
      <c r="L674" s="33"/>
      <c r="M674" s="140" t="s">
        <v>19</v>
      </c>
      <c r="N674" s="141" t="s">
        <v>44</v>
      </c>
      <c r="P674" s="142">
        <f>O674*H674</f>
        <v>0</v>
      </c>
      <c r="Q674" s="142">
        <v>0</v>
      </c>
      <c r="R674" s="142">
        <f>Q674*H674</f>
        <v>0</v>
      </c>
      <c r="S674" s="142">
        <v>0</v>
      </c>
      <c r="T674" s="143">
        <f>S674*H674</f>
        <v>0</v>
      </c>
      <c r="AR674" s="144" t="s">
        <v>259</v>
      </c>
      <c r="AT674" s="144" t="s">
        <v>166</v>
      </c>
      <c r="AU674" s="144" t="s">
        <v>82</v>
      </c>
      <c r="AY674" s="18" t="s">
        <v>163</v>
      </c>
      <c r="BE674" s="145">
        <f>IF(N674="základní",J674,0)</f>
        <v>0</v>
      </c>
      <c r="BF674" s="145">
        <f>IF(N674="snížená",J674,0)</f>
        <v>0</v>
      </c>
      <c r="BG674" s="145">
        <f>IF(N674="zákl. přenesená",J674,0)</f>
        <v>0</v>
      </c>
      <c r="BH674" s="145">
        <f>IF(N674="sníž. přenesená",J674,0)</f>
        <v>0</v>
      </c>
      <c r="BI674" s="145">
        <f>IF(N674="nulová",J674,0)</f>
        <v>0</v>
      </c>
      <c r="BJ674" s="18" t="s">
        <v>80</v>
      </c>
      <c r="BK674" s="145">
        <f>ROUND(I674*H674,2)</f>
        <v>0</v>
      </c>
      <c r="BL674" s="18" t="s">
        <v>259</v>
      </c>
      <c r="BM674" s="144" t="s">
        <v>912</v>
      </c>
    </row>
    <row r="675" spans="2:65" s="1" customFormat="1" ht="49.15" customHeight="1">
      <c r="B675" s="33"/>
      <c r="C675" s="133" t="s">
        <v>913</v>
      </c>
      <c r="D675" s="133" t="s">
        <v>166</v>
      </c>
      <c r="E675" s="134" t="s">
        <v>914</v>
      </c>
      <c r="F675" s="135" t="s">
        <v>915</v>
      </c>
      <c r="G675" s="136" t="s">
        <v>218</v>
      </c>
      <c r="H675" s="137">
        <v>0.63900000000000001</v>
      </c>
      <c r="I675" s="138"/>
      <c r="J675" s="139">
        <f>ROUND(I675*H675,2)</f>
        <v>0</v>
      </c>
      <c r="K675" s="135" t="s">
        <v>169</v>
      </c>
      <c r="L675" s="33"/>
      <c r="M675" s="140" t="s">
        <v>19</v>
      </c>
      <c r="N675" s="141" t="s">
        <v>44</v>
      </c>
      <c r="P675" s="142">
        <f>O675*H675</f>
        <v>0</v>
      </c>
      <c r="Q675" s="142">
        <v>0</v>
      </c>
      <c r="R675" s="142">
        <f>Q675*H675</f>
        <v>0</v>
      </c>
      <c r="S675" s="142">
        <v>0</v>
      </c>
      <c r="T675" s="143">
        <f>S675*H675</f>
        <v>0</v>
      </c>
      <c r="AR675" s="144" t="s">
        <v>259</v>
      </c>
      <c r="AT675" s="144" t="s">
        <v>166</v>
      </c>
      <c r="AU675" s="144" t="s">
        <v>82</v>
      </c>
      <c r="AY675" s="18" t="s">
        <v>163</v>
      </c>
      <c r="BE675" s="145">
        <f>IF(N675="základní",J675,0)</f>
        <v>0</v>
      </c>
      <c r="BF675" s="145">
        <f>IF(N675="snížená",J675,0)</f>
        <v>0</v>
      </c>
      <c r="BG675" s="145">
        <f>IF(N675="zákl. přenesená",J675,0)</f>
        <v>0</v>
      </c>
      <c r="BH675" s="145">
        <f>IF(N675="sníž. přenesená",J675,0)</f>
        <v>0</v>
      </c>
      <c r="BI675" s="145">
        <f>IF(N675="nulová",J675,0)</f>
        <v>0</v>
      </c>
      <c r="BJ675" s="18" t="s">
        <v>80</v>
      </c>
      <c r="BK675" s="145">
        <f>ROUND(I675*H675,2)</f>
        <v>0</v>
      </c>
      <c r="BL675" s="18" t="s">
        <v>259</v>
      </c>
      <c r="BM675" s="144" t="s">
        <v>916</v>
      </c>
    </row>
    <row r="676" spans="2:65" s="1" customFormat="1">
      <c r="B676" s="33"/>
      <c r="D676" s="146" t="s">
        <v>171</v>
      </c>
      <c r="F676" s="147" t="s">
        <v>917</v>
      </c>
      <c r="I676" s="148"/>
      <c r="L676" s="33"/>
      <c r="M676" s="149"/>
      <c r="T676" s="54"/>
      <c r="AT676" s="18" t="s">
        <v>171</v>
      </c>
      <c r="AU676" s="18" t="s">
        <v>82</v>
      </c>
    </row>
    <row r="677" spans="2:65" s="11" customFormat="1" ht="22.9" customHeight="1">
      <c r="B677" s="121"/>
      <c r="D677" s="122" t="s">
        <v>72</v>
      </c>
      <c r="E677" s="131" t="s">
        <v>918</v>
      </c>
      <c r="F677" s="131" t="s">
        <v>919</v>
      </c>
      <c r="I677" s="124"/>
      <c r="J677" s="132">
        <f>BK677</f>
        <v>0</v>
      </c>
      <c r="L677" s="121"/>
      <c r="M677" s="126"/>
      <c r="P677" s="127">
        <f>SUM(P678:P681)</f>
        <v>0</v>
      </c>
      <c r="R677" s="127">
        <f>SUM(R678:R681)</f>
        <v>0</v>
      </c>
      <c r="T677" s="128">
        <f>SUM(T678:T681)</f>
        <v>0</v>
      </c>
      <c r="AR677" s="122" t="s">
        <v>82</v>
      </c>
      <c r="AT677" s="129" t="s">
        <v>72</v>
      </c>
      <c r="AU677" s="129" t="s">
        <v>80</v>
      </c>
      <c r="AY677" s="122" t="s">
        <v>163</v>
      </c>
      <c r="BK677" s="130">
        <f>SUM(BK678:BK681)</f>
        <v>0</v>
      </c>
    </row>
    <row r="678" spans="2:65" s="1" customFormat="1" ht="49.15" customHeight="1">
      <c r="B678" s="33"/>
      <c r="C678" s="133" t="s">
        <v>920</v>
      </c>
      <c r="D678" s="133" t="s">
        <v>166</v>
      </c>
      <c r="E678" s="134" t="s">
        <v>921</v>
      </c>
      <c r="F678" s="135" t="s">
        <v>922</v>
      </c>
      <c r="G678" s="136" t="s">
        <v>184</v>
      </c>
      <c r="H678" s="137">
        <v>1</v>
      </c>
      <c r="I678" s="138"/>
      <c r="J678" s="139">
        <f>ROUND(I678*H678,2)</f>
        <v>0</v>
      </c>
      <c r="K678" s="135" t="s">
        <v>19</v>
      </c>
      <c r="L678" s="33"/>
      <c r="M678" s="140" t="s">
        <v>19</v>
      </c>
      <c r="N678" s="141" t="s">
        <v>44</v>
      </c>
      <c r="P678" s="142">
        <f>O678*H678</f>
        <v>0</v>
      </c>
      <c r="Q678" s="142">
        <v>0</v>
      </c>
      <c r="R678" s="142">
        <f>Q678*H678</f>
        <v>0</v>
      </c>
      <c r="S678" s="142">
        <v>0</v>
      </c>
      <c r="T678" s="143">
        <f>S678*H678</f>
        <v>0</v>
      </c>
      <c r="AR678" s="144" t="s">
        <v>259</v>
      </c>
      <c r="AT678" s="144" t="s">
        <v>166</v>
      </c>
      <c r="AU678" s="144" t="s">
        <v>82</v>
      </c>
      <c r="AY678" s="18" t="s">
        <v>163</v>
      </c>
      <c r="BE678" s="145">
        <f>IF(N678="základní",J678,0)</f>
        <v>0</v>
      </c>
      <c r="BF678" s="145">
        <f>IF(N678="snížená",J678,0)</f>
        <v>0</v>
      </c>
      <c r="BG678" s="145">
        <f>IF(N678="zákl. přenesená",J678,0)</f>
        <v>0</v>
      </c>
      <c r="BH678" s="145">
        <f>IF(N678="sníž. přenesená",J678,0)</f>
        <v>0</v>
      </c>
      <c r="BI678" s="145">
        <f>IF(N678="nulová",J678,0)</f>
        <v>0</v>
      </c>
      <c r="BJ678" s="18" t="s">
        <v>80</v>
      </c>
      <c r="BK678" s="145">
        <f>ROUND(I678*H678,2)</f>
        <v>0</v>
      </c>
      <c r="BL678" s="18" t="s">
        <v>259</v>
      </c>
      <c r="BM678" s="144" t="s">
        <v>923</v>
      </c>
    </row>
    <row r="679" spans="2:65" s="1" customFormat="1" ht="49.15" customHeight="1">
      <c r="B679" s="33"/>
      <c r="C679" s="133" t="s">
        <v>924</v>
      </c>
      <c r="D679" s="133" t="s">
        <v>166</v>
      </c>
      <c r="E679" s="134" t="s">
        <v>925</v>
      </c>
      <c r="F679" s="135" t="s">
        <v>926</v>
      </c>
      <c r="G679" s="136" t="s">
        <v>239</v>
      </c>
      <c r="H679" s="137">
        <v>4.5</v>
      </c>
      <c r="I679" s="138"/>
      <c r="J679" s="139">
        <f>ROUND(I679*H679,2)</f>
        <v>0</v>
      </c>
      <c r="K679" s="135" t="s">
        <v>19</v>
      </c>
      <c r="L679" s="33"/>
      <c r="M679" s="140" t="s">
        <v>19</v>
      </c>
      <c r="N679" s="141" t="s">
        <v>44</v>
      </c>
      <c r="P679" s="142">
        <f>O679*H679</f>
        <v>0</v>
      </c>
      <c r="Q679" s="142">
        <v>0</v>
      </c>
      <c r="R679" s="142">
        <f>Q679*H679</f>
        <v>0</v>
      </c>
      <c r="S679" s="142">
        <v>0</v>
      </c>
      <c r="T679" s="143">
        <f>S679*H679</f>
        <v>0</v>
      </c>
      <c r="AR679" s="144" t="s">
        <v>259</v>
      </c>
      <c r="AT679" s="144" t="s">
        <v>166</v>
      </c>
      <c r="AU679" s="144" t="s">
        <v>82</v>
      </c>
      <c r="AY679" s="18" t="s">
        <v>163</v>
      </c>
      <c r="BE679" s="145">
        <f>IF(N679="základní",J679,0)</f>
        <v>0</v>
      </c>
      <c r="BF679" s="145">
        <f>IF(N679="snížená",J679,0)</f>
        <v>0</v>
      </c>
      <c r="BG679" s="145">
        <f>IF(N679="zákl. přenesená",J679,0)</f>
        <v>0</v>
      </c>
      <c r="BH679" s="145">
        <f>IF(N679="sníž. přenesená",J679,0)</f>
        <v>0</v>
      </c>
      <c r="BI679" s="145">
        <f>IF(N679="nulová",J679,0)</f>
        <v>0</v>
      </c>
      <c r="BJ679" s="18" t="s">
        <v>80</v>
      </c>
      <c r="BK679" s="145">
        <f>ROUND(I679*H679,2)</f>
        <v>0</v>
      </c>
      <c r="BL679" s="18" t="s">
        <v>259</v>
      </c>
      <c r="BM679" s="144" t="s">
        <v>927</v>
      </c>
    </row>
    <row r="680" spans="2:65" s="1" customFormat="1" ht="55.5" customHeight="1">
      <c r="B680" s="33"/>
      <c r="C680" s="133" t="s">
        <v>928</v>
      </c>
      <c r="D680" s="133" t="s">
        <v>166</v>
      </c>
      <c r="E680" s="134" t="s">
        <v>929</v>
      </c>
      <c r="F680" s="135" t="s">
        <v>930</v>
      </c>
      <c r="G680" s="136" t="s">
        <v>239</v>
      </c>
      <c r="H680" s="137">
        <v>12</v>
      </c>
      <c r="I680" s="138"/>
      <c r="J680" s="139">
        <f>ROUND(I680*H680,2)</f>
        <v>0</v>
      </c>
      <c r="K680" s="135" t="s">
        <v>19</v>
      </c>
      <c r="L680" s="33"/>
      <c r="M680" s="140" t="s">
        <v>19</v>
      </c>
      <c r="N680" s="141" t="s">
        <v>44</v>
      </c>
      <c r="P680" s="142">
        <f>O680*H680</f>
        <v>0</v>
      </c>
      <c r="Q680" s="142">
        <v>0</v>
      </c>
      <c r="R680" s="142">
        <f>Q680*H680</f>
        <v>0</v>
      </c>
      <c r="S680" s="142">
        <v>0</v>
      </c>
      <c r="T680" s="143">
        <f>S680*H680</f>
        <v>0</v>
      </c>
      <c r="AR680" s="144" t="s">
        <v>259</v>
      </c>
      <c r="AT680" s="144" t="s">
        <v>166</v>
      </c>
      <c r="AU680" s="144" t="s">
        <v>82</v>
      </c>
      <c r="AY680" s="18" t="s">
        <v>163</v>
      </c>
      <c r="BE680" s="145">
        <f>IF(N680="základní",J680,0)</f>
        <v>0</v>
      </c>
      <c r="BF680" s="145">
        <f>IF(N680="snížená",J680,0)</f>
        <v>0</v>
      </c>
      <c r="BG680" s="145">
        <f>IF(N680="zákl. přenesená",J680,0)</f>
        <v>0</v>
      </c>
      <c r="BH680" s="145">
        <f>IF(N680="sníž. přenesená",J680,0)</f>
        <v>0</v>
      </c>
      <c r="BI680" s="145">
        <f>IF(N680="nulová",J680,0)</f>
        <v>0</v>
      </c>
      <c r="BJ680" s="18" t="s">
        <v>80</v>
      </c>
      <c r="BK680" s="145">
        <f>ROUND(I680*H680,2)</f>
        <v>0</v>
      </c>
      <c r="BL680" s="18" t="s">
        <v>259</v>
      </c>
      <c r="BM680" s="144" t="s">
        <v>931</v>
      </c>
    </row>
    <row r="681" spans="2:65" s="1" customFormat="1" ht="49.15" customHeight="1">
      <c r="B681" s="33"/>
      <c r="C681" s="133" t="s">
        <v>932</v>
      </c>
      <c r="D681" s="133" t="s">
        <v>166</v>
      </c>
      <c r="E681" s="134" t="s">
        <v>933</v>
      </c>
      <c r="F681" s="135" t="s">
        <v>934</v>
      </c>
      <c r="G681" s="136" t="s">
        <v>184</v>
      </c>
      <c r="H681" s="137">
        <v>2</v>
      </c>
      <c r="I681" s="138"/>
      <c r="J681" s="139">
        <f>ROUND(I681*H681,2)</f>
        <v>0</v>
      </c>
      <c r="K681" s="135" t="s">
        <v>19</v>
      </c>
      <c r="L681" s="33"/>
      <c r="M681" s="140" t="s">
        <v>19</v>
      </c>
      <c r="N681" s="141" t="s">
        <v>44</v>
      </c>
      <c r="P681" s="142">
        <f>O681*H681</f>
        <v>0</v>
      </c>
      <c r="Q681" s="142">
        <v>0</v>
      </c>
      <c r="R681" s="142">
        <f>Q681*H681</f>
        <v>0</v>
      </c>
      <c r="S681" s="142">
        <v>0</v>
      </c>
      <c r="T681" s="143">
        <f>S681*H681</f>
        <v>0</v>
      </c>
      <c r="AR681" s="144" t="s">
        <v>259</v>
      </c>
      <c r="AT681" s="144" t="s">
        <v>166</v>
      </c>
      <c r="AU681" s="144" t="s">
        <v>82</v>
      </c>
      <c r="AY681" s="18" t="s">
        <v>163</v>
      </c>
      <c r="BE681" s="145">
        <f>IF(N681="základní",J681,0)</f>
        <v>0</v>
      </c>
      <c r="BF681" s="145">
        <f>IF(N681="snížená",J681,0)</f>
        <v>0</v>
      </c>
      <c r="BG681" s="145">
        <f>IF(N681="zákl. přenesená",J681,0)</f>
        <v>0</v>
      </c>
      <c r="BH681" s="145">
        <f>IF(N681="sníž. přenesená",J681,0)</f>
        <v>0</v>
      </c>
      <c r="BI681" s="145">
        <f>IF(N681="nulová",J681,0)</f>
        <v>0</v>
      </c>
      <c r="BJ681" s="18" t="s">
        <v>80</v>
      </c>
      <c r="BK681" s="145">
        <f>ROUND(I681*H681,2)</f>
        <v>0</v>
      </c>
      <c r="BL681" s="18" t="s">
        <v>259</v>
      </c>
      <c r="BM681" s="144" t="s">
        <v>935</v>
      </c>
    </row>
    <row r="682" spans="2:65" s="11" customFormat="1" ht="22.9" customHeight="1">
      <c r="B682" s="121"/>
      <c r="D682" s="122" t="s">
        <v>72</v>
      </c>
      <c r="E682" s="131" t="s">
        <v>936</v>
      </c>
      <c r="F682" s="131" t="s">
        <v>937</v>
      </c>
      <c r="I682" s="124"/>
      <c r="J682" s="132">
        <f>BK682</f>
        <v>0</v>
      </c>
      <c r="L682" s="121"/>
      <c r="M682" s="126"/>
      <c r="P682" s="127">
        <f>SUM(P683:P691)</f>
        <v>0</v>
      </c>
      <c r="R682" s="127">
        <f>SUM(R683:R691)</f>
        <v>0</v>
      </c>
      <c r="T682" s="128">
        <f>SUM(T683:T691)</f>
        <v>0</v>
      </c>
      <c r="AR682" s="122" t="s">
        <v>82</v>
      </c>
      <c r="AT682" s="129" t="s">
        <v>72</v>
      </c>
      <c r="AU682" s="129" t="s">
        <v>80</v>
      </c>
      <c r="AY682" s="122" t="s">
        <v>163</v>
      </c>
      <c r="BK682" s="130">
        <f>SUM(BK683:BK691)</f>
        <v>0</v>
      </c>
    </row>
    <row r="683" spans="2:65" s="1" customFormat="1" ht="44.25" customHeight="1">
      <c r="B683" s="33"/>
      <c r="C683" s="133" t="s">
        <v>938</v>
      </c>
      <c r="D683" s="133" t="s">
        <v>166</v>
      </c>
      <c r="E683" s="134" t="s">
        <v>939</v>
      </c>
      <c r="F683" s="135" t="s">
        <v>940</v>
      </c>
      <c r="G683" s="136" t="s">
        <v>111</v>
      </c>
      <c r="H683" s="137">
        <v>320.18599999999998</v>
      </c>
      <c r="I683" s="138"/>
      <c r="J683" s="139">
        <f>ROUND(I683*H683,2)</f>
        <v>0</v>
      </c>
      <c r="K683" s="135" t="s">
        <v>19</v>
      </c>
      <c r="L683" s="33"/>
      <c r="M683" s="140" t="s">
        <v>19</v>
      </c>
      <c r="N683" s="141" t="s">
        <v>44</v>
      </c>
      <c r="P683" s="142">
        <f>O683*H683</f>
        <v>0</v>
      </c>
      <c r="Q683" s="142">
        <v>0</v>
      </c>
      <c r="R683" s="142">
        <f>Q683*H683</f>
        <v>0</v>
      </c>
      <c r="S683" s="142">
        <v>0</v>
      </c>
      <c r="T683" s="143">
        <f>S683*H683</f>
        <v>0</v>
      </c>
      <c r="AR683" s="144" t="s">
        <v>259</v>
      </c>
      <c r="AT683" s="144" t="s">
        <v>166</v>
      </c>
      <c r="AU683" s="144" t="s">
        <v>82</v>
      </c>
      <c r="AY683" s="18" t="s">
        <v>163</v>
      </c>
      <c r="BE683" s="145">
        <f>IF(N683="základní",J683,0)</f>
        <v>0</v>
      </c>
      <c r="BF683" s="145">
        <f>IF(N683="snížená",J683,0)</f>
        <v>0</v>
      </c>
      <c r="BG683" s="145">
        <f>IF(N683="zákl. přenesená",J683,0)</f>
        <v>0</v>
      </c>
      <c r="BH683" s="145">
        <f>IF(N683="sníž. přenesená",J683,0)</f>
        <v>0</v>
      </c>
      <c r="BI683" s="145">
        <f>IF(N683="nulová",J683,0)</f>
        <v>0</v>
      </c>
      <c r="BJ683" s="18" t="s">
        <v>80</v>
      </c>
      <c r="BK683" s="145">
        <f>ROUND(I683*H683,2)</f>
        <v>0</v>
      </c>
      <c r="BL683" s="18" t="s">
        <v>259</v>
      </c>
      <c r="BM683" s="144" t="s">
        <v>941</v>
      </c>
    </row>
    <row r="684" spans="2:65" s="12" customFormat="1">
      <c r="B684" s="152"/>
      <c r="D684" s="150" t="s">
        <v>175</v>
      </c>
      <c r="E684" s="153" t="s">
        <v>19</v>
      </c>
      <c r="F684" s="154" t="s">
        <v>739</v>
      </c>
      <c r="H684" s="153" t="s">
        <v>19</v>
      </c>
      <c r="I684" s="155"/>
      <c r="L684" s="152"/>
      <c r="M684" s="156"/>
      <c r="T684" s="157"/>
      <c r="AT684" s="153" t="s">
        <v>175</v>
      </c>
      <c r="AU684" s="153" t="s">
        <v>82</v>
      </c>
      <c r="AV684" s="12" t="s">
        <v>80</v>
      </c>
      <c r="AW684" s="12" t="s">
        <v>34</v>
      </c>
      <c r="AX684" s="12" t="s">
        <v>73</v>
      </c>
      <c r="AY684" s="153" t="s">
        <v>163</v>
      </c>
    </row>
    <row r="685" spans="2:65" s="13" customFormat="1">
      <c r="B685" s="158"/>
      <c r="D685" s="150" t="s">
        <v>175</v>
      </c>
      <c r="E685" s="159" t="s">
        <v>19</v>
      </c>
      <c r="F685" s="160" t="s">
        <v>942</v>
      </c>
      <c r="H685" s="161">
        <v>312.80599999999998</v>
      </c>
      <c r="I685" s="162"/>
      <c r="L685" s="158"/>
      <c r="M685" s="163"/>
      <c r="T685" s="164"/>
      <c r="AT685" s="159" t="s">
        <v>175</v>
      </c>
      <c r="AU685" s="159" t="s">
        <v>82</v>
      </c>
      <c r="AV685" s="13" t="s">
        <v>82</v>
      </c>
      <c r="AW685" s="13" t="s">
        <v>34</v>
      </c>
      <c r="AX685" s="13" t="s">
        <v>73</v>
      </c>
      <c r="AY685" s="159" t="s">
        <v>163</v>
      </c>
    </row>
    <row r="686" spans="2:65" s="13" customFormat="1">
      <c r="B686" s="158"/>
      <c r="D686" s="150" t="s">
        <v>175</v>
      </c>
      <c r="E686" s="159" t="s">
        <v>19</v>
      </c>
      <c r="F686" s="160" t="s">
        <v>943</v>
      </c>
      <c r="H686" s="161">
        <v>7.38</v>
      </c>
      <c r="I686" s="162"/>
      <c r="L686" s="158"/>
      <c r="M686" s="163"/>
      <c r="T686" s="164"/>
      <c r="AT686" s="159" t="s">
        <v>175</v>
      </c>
      <c r="AU686" s="159" t="s">
        <v>82</v>
      </c>
      <c r="AV686" s="13" t="s">
        <v>82</v>
      </c>
      <c r="AW686" s="13" t="s">
        <v>34</v>
      </c>
      <c r="AX686" s="13" t="s">
        <v>73</v>
      </c>
      <c r="AY686" s="159" t="s">
        <v>163</v>
      </c>
    </row>
    <row r="687" spans="2:65" s="14" customFormat="1">
      <c r="B687" s="165"/>
      <c r="D687" s="150" t="s">
        <v>175</v>
      </c>
      <c r="E687" s="166" t="s">
        <v>19</v>
      </c>
      <c r="F687" s="167" t="s">
        <v>214</v>
      </c>
      <c r="H687" s="168">
        <v>320.18599999999998</v>
      </c>
      <c r="I687" s="169"/>
      <c r="L687" s="165"/>
      <c r="M687" s="170"/>
      <c r="T687" s="171"/>
      <c r="AT687" s="166" t="s">
        <v>175</v>
      </c>
      <c r="AU687" s="166" t="s">
        <v>82</v>
      </c>
      <c r="AV687" s="14" t="s">
        <v>90</v>
      </c>
      <c r="AW687" s="14" t="s">
        <v>34</v>
      </c>
      <c r="AX687" s="14" t="s">
        <v>80</v>
      </c>
      <c r="AY687" s="166" t="s">
        <v>163</v>
      </c>
    </row>
    <row r="688" spans="2:65" s="1" customFormat="1" ht="33" customHeight="1">
      <c r="B688" s="33"/>
      <c r="C688" s="133" t="s">
        <v>944</v>
      </c>
      <c r="D688" s="133" t="s">
        <v>166</v>
      </c>
      <c r="E688" s="134" t="s">
        <v>945</v>
      </c>
      <c r="F688" s="135" t="s">
        <v>946</v>
      </c>
      <c r="G688" s="136" t="s">
        <v>239</v>
      </c>
      <c r="H688" s="137">
        <v>67.900000000000006</v>
      </c>
      <c r="I688" s="138"/>
      <c r="J688" s="139">
        <f>ROUND(I688*H688,2)</f>
        <v>0</v>
      </c>
      <c r="K688" s="135" t="s">
        <v>19</v>
      </c>
      <c r="L688" s="33"/>
      <c r="M688" s="140" t="s">
        <v>19</v>
      </c>
      <c r="N688" s="141" t="s">
        <v>44</v>
      </c>
      <c r="P688" s="142">
        <f>O688*H688</f>
        <v>0</v>
      </c>
      <c r="Q688" s="142">
        <v>0</v>
      </c>
      <c r="R688" s="142">
        <f>Q688*H688</f>
        <v>0</v>
      </c>
      <c r="S688" s="142">
        <v>0</v>
      </c>
      <c r="T688" s="143">
        <f>S688*H688</f>
        <v>0</v>
      </c>
      <c r="AR688" s="144" t="s">
        <v>259</v>
      </c>
      <c r="AT688" s="144" t="s">
        <v>166</v>
      </c>
      <c r="AU688" s="144" t="s">
        <v>82</v>
      </c>
      <c r="AY688" s="18" t="s">
        <v>163</v>
      </c>
      <c r="BE688" s="145">
        <f>IF(N688="základní",J688,0)</f>
        <v>0</v>
      </c>
      <c r="BF688" s="145">
        <f>IF(N688="snížená",J688,0)</f>
        <v>0</v>
      </c>
      <c r="BG688" s="145">
        <f>IF(N688="zákl. přenesená",J688,0)</f>
        <v>0</v>
      </c>
      <c r="BH688" s="145">
        <f>IF(N688="sníž. přenesená",J688,0)</f>
        <v>0</v>
      </c>
      <c r="BI688" s="145">
        <f>IF(N688="nulová",J688,0)</f>
        <v>0</v>
      </c>
      <c r="BJ688" s="18" t="s">
        <v>80</v>
      </c>
      <c r="BK688" s="145">
        <f>ROUND(I688*H688,2)</f>
        <v>0</v>
      </c>
      <c r="BL688" s="18" t="s">
        <v>259</v>
      </c>
      <c r="BM688" s="144" t="s">
        <v>947</v>
      </c>
    </row>
    <row r="689" spans="2:65" s="12" customFormat="1">
      <c r="B689" s="152"/>
      <c r="D689" s="150" t="s">
        <v>175</v>
      </c>
      <c r="E689" s="153" t="s">
        <v>19</v>
      </c>
      <c r="F689" s="154" t="s">
        <v>739</v>
      </c>
      <c r="H689" s="153" t="s">
        <v>19</v>
      </c>
      <c r="I689" s="155"/>
      <c r="L689" s="152"/>
      <c r="M689" s="156"/>
      <c r="T689" s="157"/>
      <c r="AT689" s="153" t="s">
        <v>175</v>
      </c>
      <c r="AU689" s="153" t="s">
        <v>82</v>
      </c>
      <c r="AV689" s="12" t="s">
        <v>80</v>
      </c>
      <c r="AW689" s="12" t="s">
        <v>34</v>
      </c>
      <c r="AX689" s="12" t="s">
        <v>73</v>
      </c>
      <c r="AY689" s="153" t="s">
        <v>163</v>
      </c>
    </row>
    <row r="690" spans="2:65" s="13" customFormat="1">
      <c r="B690" s="158"/>
      <c r="D690" s="150" t="s">
        <v>175</v>
      </c>
      <c r="E690" s="159" t="s">
        <v>19</v>
      </c>
      <c r="F690" s="160" t="s">
        <v>948</v>
      </c>
      <c r="H690" s="161">
        <v>67.900000000000006</v>
      </c>
      <c r="I690" s="162"/>
      <c r="L690" s="158"/>
      <c r="M690" s="163"/>
      <c r="T690" s="164"/>
      <c r="AT690" s="159" t="s">
        <v>175</v>
      </c>
      <c r="AU690" s="159" t="s">
        <v>82</v>
      </c>
      <c r="AV690" s="13" t="s">
        <v>82</v>
      </c>
      <c r="AW690" s="13" t="s">
        <v>34</v>
      </c>
      <c r="AX690" s="13" t="s">
        <v>73</v>
      </c>
      <c r="AY690" s="159" t="s">
        <v>163</v>
      </c>
    </row>
    <row r="691" spans="2:65" s="14" customFormat="1">
      <c r="B691" s="165"/>
      <c r="D691" s="150" t="s">
        <v>175</v>
      </c>
      <c r="E691" s="166" t="s">
        <v>19</v>
      </c>
      <c r="F691" s="167" t="s">
        <v>214</v>
      </c>
      <c r="H691" s="168">
        <v>67.900000000000006</v>
      </c>
      <c r="I691" s="169"/>
      <c r="L691" s="165"/>
      <c r="M691" s="170"/>
      <c r="T691" s="171"/>
      <c r="AT691" s="166" t="s">
        <v>175</v>
      </c>
      <c r="AU691" s="166" t="s">
        <v>82</v>
      </c>
      <c r="AV691" s="14" t="s">
        <v>90</v>
      </c>
      <c r="AW691" s="14" t="s">
        <v>34</v>
      </c>
      <c r="AX691" s="14" t="s">
        <v>80</v>
      </c>
      <c r="AY691" s="166" t="s">
        <v>163</v>
      </c>
    </row>
    <row r="692" spans="2:65" s="11" customFormat="1" ht="25.9" customHeight="1">
      <c r="B692" s="121"/>
      <c r="D692" s="122" t="s">
        <v>72</v>
      </c>
      <c r="E692" s="123" t="s">
        <v>342</v>
      </c>
      <c r="F692" s="123" t="s">
        <v>949</v>
      </c>
      <c r="I692" s="124"/>
      <c r="J692" s="125">
        <f>BK692</f>
        <v>0</v>
      </c>
      <c r="L692" s="121"/>
      <c r="M692" s="126"/>
      <c r="P692" s="127">
        <f>P693</f>
        <v>0</v>
      </c>
      <c r="R692" s="127">
        <f>R693</f>
        <v>0</v>
      </c>
      <c r="T692" s="128">
        <f>T693</f>
        <v>0</v>
      </c>
      <c r="AR692" s="122" t="s">
        <v>181</v>
      </c>
      <c r="AT692" s="129" t="s">
        <v>72</v>
      </c>
      <c r="AU692" s="129" t="s">
        <v>73</v>
      </c>
      <c r="AY692" s="122" t="s">
        <v>163</v>
      </c>
      <c r="BK692" s="130">
        <f>BK693</f>
        <v>0</v>
      </c>
    </row>
    <row r="693" spans="2:65" s="11" customFormat="1" ht="22.9" customHeight="1">
      <c r="B693" s="121"/>
      <c r="D693" s="122" t="s">
        <v>72</v>
      </c>
      <c r="E693" s="131" t="s">
        <v>950</v>
      </c>
      <c r="F693" s="131" t="s">
        <v>951</v>
      </c>
      <c r="I693" s="124"/>
      <c r="J693" s="132">
        <f>BK693</f>
        <v>0</v>
      </c>
      <c r="L693" s="121"/>
      <c r="M693" s="126"/>
      <c r="P693" s="127">
        <f>SUM(P694:P727)</f>
        <v>0</v>
      </c>
      <c r="R693" s="127">
        <f>SUM(R694:R727)</f>
        <v>0</v>
      </c>
      <c r="T693" s="128">
        <f>SUM(T694:T727)</f>
        <v>0</v>
      </c>
      <c r="AR693" s="122" t="s">
        <v>181</v>
      </c>
      <c r="AT693" s="129" t="s">
        <v>72</v>
      </c>
      <c r="AU693" s="129" t="s">
        <v>80</v>
      </c>
      <c r="AY693" s="122" t="s">
        <v>163</v>
      </c>
      <c r="BK693" s="130">
        <f>SUM(BK694:BK727)</f>
        <v>0</v>
      </c>
    </row>
    <row r="694" spans="2:65" s="1" customFormat="1" ht="44.25" customHeight="1">
      <c r="B694" s="33"/>
      <c r="C694" s="133" t="s">
        <v>952</v>
      </c>
      <c r="D694" s="133" t="s">
        <v>166</v>
      </c>
      <c r="E694" s="134" t="s">
        <v>953</v>
      </c>
      <c r="F694" s="135" t="s">
        <v>954</v>
      </c>
      <c r="G694" s="136" t="s">
        <v>955</v>
      </c>
      <c r="H694" s="137">
        <v>4895.6450000000004</v>
      </c>
      <c r="I694" s="138"/>
      <c r="J694" s="139">
        <f>ROUND(I694*H694,2)</f>
        <v>0</v>
      </c>
      <c r="K694" s="135" t="s">
        <v>19</v>
      </c>
      <c r="L694" s="33"/>
      <c r="M694" s="140" t="s">
        <v>19</v>
      </c>
      <c r="N694" s="141" t="s">
        <v>44</v>
      </c>
      <c r="P694" s="142">
        <f>O694*H694</f>
        <v>0</v>
      </c>
      <c r="Q694" s="142">
        <v>0</v>
      </c>
      <c r="R694" s="142">
        <f>Q694*H694</f>
        <v>0</v>
      </c>
      <c r="S694" s="142">
        <v>0</v>
      </c>
      <c r="T694" s="143">
        <f>S694*H694</f>
        <v>0</v>
      </c>
      <c r="AR694" s="144" t="s">
        <v>584</v>
      </c>
      <c r="AT694" s="144" t="s">
        <v>166</v>
      </c>
      <c r="AU694" s="144" t="s">
        <v>82</v>
      </c>
      <c r="AY694" s="18" t="s">
        <v>163</v>
      </c>
      <c r="BE694" s="145">
        <f>IF(N694="základní",J694,0)</f>
        <v>0</v>
      </c>
      <c r="BF694" s="145">
        <f>IF(N694="snížená",J694,0)</f>
        <v>0</v>
      </c>
      <c r="BG694" s="145">
        <f>IF(N694="zákl. přenesená",J694,0)</f>
        <v>0</v>
      </c>
      <c r="BH694" s="145">
        <f>IF(N694="sníž. přenesená",J694,0)</f>
        <v>0</v>
      </c>
      <c r="BI694" s="145">
        <f>IF(N694="nulová",J694,0)</f>
        <v>0</v>
      </c>
      <c r="BJ694" s="18" t="s">
        <v>80</v>
      </c>
      <c r="BK694" s="145">
        <f>ROUND(I694*H694,2)</f>
        <v>0</v>
      </c>
      <c r="BL694" s="18" t="s">
        <v>584</v>
      </c>
      <c r="BM694" s="144" t="s">
        <v>956</v>
      </c>
    </row>
    <row r="695" spans="2:65" s="12" customFormat="1">
      <c r="B695" s="152"/>
      <c r="D695" s="150" t="s">
        <v>175</v>
      </c>
      <c r="E695" s="153" t="s">
        <v>19</v>
      </c>
      <c r="F695" s="154" t="s">
        <v>957</v>
      </c>
      <c r="H695" s="153" t="s">
        <v>19</v>
      </c>
      <c r="I695" s="155"/>
      <c r="L695" s="152"/>
      <c r="M695" s="156"/>
      <c r="T695" s="157"/>
      <c r="AT695" s="153" t="s">
        <v>175</v>
      </c>
      <c r="AU695" s="153" t="s">
        <v>82</v>
      </c>
      <c r="AV695" s="12" t="s">
        <v>80</v>
      </c>
      <c r="AW695" s="12" t="s">
        <v>34</v>
      </c>
      <c r="AX695" s="12" t="s">
        <v>73</v>
      </c>
      <c r="AY695" s="153" t="s">
        <v>163</v>
      </c>
    </row>
    <row r="696" spans="2:65" s="12" customFormat="1">
      <c r="B696" s="152"/>
      <c r="D696" s="150" t="s">
        <v>175</v>
      </c>
      <c r="E696" s="153" t="s">
        <v>19</v>
      </c>
      <c r="F696" s="154" t="s">
        <v>958</v>
      </c>
      <c r="H696" s="153" t="s">
        <v>19</v>
      </c>
      <c r="I696" s="155"/>
      <c r="L696" s="152"/>
      <c r="M696" s="156"/>
      <c r="T696" s="157"/>
      <c r="AT696" s="153" t="s">
        <v>175</v>
      </c>
      <c r="AU696" s="153" t="s">
        <v>82</v>
      </c>
      <c r="AV696" s="12" t="s">
        <v>80</v>
      </c>
      <c r="AW696" s="12" t="s">
        <v>34</v>
      </c>
      <c r="AX696" s="12" t="s">
        <v>73</v>
      </c>
      <c r="AY696" s="153" t="s">
        <v>163</v>
      </c>
    </row>
    <row r="697" spans="2:65" s="13" customFormat="1">
      <c r="B697" s="158"/>
      <c r="D697" s="150" t="s">
        <v>175</v>
      </c>
      <c r="E697" s="159" t="s">
        <v>19</v>
      </c>
      <c r="F697" s="160" t="s">
        <v>959</v>
      </c>
      <c r="H697" s="161">
        <v>2588.23</v>
      </c>
      <c r="I697" s="162"/>
      <c r="L697" s="158"/>
      <c r="M697" s="163"/>
      <c r="T697" s="164"/>
      <c r="AT697" s="159" t="s">
        <v>175</v>
      </c>
      <c r="AU697" s="159" t="s">
        <v>82</v>
      </c>
      <c r="AV697" s="13" t="s">
        <v>82</v>
      </c>
      <c r="AW697" s="13" t="s">
        <v>34</v>
      </c>
      <c r="AX697" s="13" t="s">
        <v>73</v>
      </c>
      <c r="AY697" s="159" t="s">
        <v>163</v>
      </c>
    </row>
    <row r="698" spans="2:65" s="13" customFormat="1">
      <c r="B698" s="158"/>
      <c r="D698" s="150" t="s">
        <v>175</v>
      </c>
      <c r="E698" s="159" t="s">
        <v>19</v>
      </c>
      <c r="F698" s="160" t="s">
        <v>960</v>
      </c>
      <c r="H698" s="161">
        <v>129.624</v>
      </c>
      <c r="I698" s="162"/>
      <c r="L698" s="158"/>
      <c r="M698" s="163"/>
      <c r="T698" s="164"/>
      <c r="AT698" s="159" t="s">
        <v>175</v>
      </c>
      <c r="AU698" s="159" t="s">
        <v>82</v>
      </c>
      <c r="AV698" s="13" t="s">
        <v>82</v>
      </c>
      <c r="AW698" s="13" t="s">
        <v>34</v>
      </c>
      <c r="AX698" s="13" t="s">
        <v>73</v>
      </c>
      <c r="AY698" s="159" t="s">
        <v>163</v>
      </c>
    </row>
    <row r="699" spans="2:65" s="13" customFormat="1">
      <c r="B699" s="158"/>
      <c r="D699" s="150" t="s">
        <v>175</v>
      </c>
      <c r="E699" s="159" t="s">
        <v>19</v>
      </c>
      <c r="F699" s="160" t="s">
        <v>961</v>
      </c>
      <c r="H699" s="161">
        <v>48.609000000000002</v>
      </c>
      <c r="I699" s="162"/>
      <c r="L699" s="158"/>
      <c r="M699" s="163"/>
      <c r="T699" s="164"/>
      <c r="AT699" s="159" t="s">
        <v>175</v>
      </c>
      <c r="AU699" s="159" t="s">
        <v>82</v>
      </c>
      <c r="AV699" s="13" t="s">
        <v>82</v>
      </c>
      <c r="AW699" s="13" t="s">
        <v>34</v>
      </c>
      <c r="AX699" s="13" t="s">
        <v>73</v>
      </c>
      <c r="AY699" s="159" t="s">
        <v>163</v>
      </c>
    </row>
    <row r="700" spans="2:65" s="13" customFormat="1">
      <c r="B700" s="158"/>
      <c r="D700" s="150" t="s">
        <v>175</v>
      </c>
      <c r="E700" s="159" t="s">
        <v>19</v>
      </c>
      <c r="F700" s="160" t="s">
        <v>962</v>
      </c>
      <c r="H700" s="161">
        <v>1807.08</v>
      </c>
      <c r="I700" s="162"/>
      <c r="L700" s="158"/>
      <c r="M700" s="163"/>
      <c r="T700" s="164"/>
      <c r="AT700" s="159" t="s">
        <v>175</v>
      </c>
      <c r="AU700" s="159" t="s">
        <v>82</v>
      </c>
      <c r="AV700" s="13" t="s">
        <v>82</v>
      </c>
      <c r="AW700" s="13" t="s">
        <v>34</v>
      </c>
      <c r="AX700" s="13" t="s">
        <v>73</v>
      </c>
      <c r="AY700" s="159" t="s">
        <v>163</v>
      </c>
    </row>
    <row r="701" spans="2:65" s="13" customFormat="1">
      <c r="B701" s="158"/>
      <c r="D701" s="150" t="s">
        <v>175</v>
      </c>
      <c r="E701" s="159" t="s">
        <v>19</v>
      </c>
      <c r="F701" s="160" t="s">
        <v>963</v>
      </c>
      <c r="H701" s="161">
        <v>322.10199999999998</v>
      </c>
      <c r="I701" s="162"/>
      <c r="L701" s="158"/>
      <c r="M701" s="163"/>
      <c r="T701" s="164"/>
      <c r="AT701" s="159" t="s">
        <v>175</v>
      </c>
      <c r="AU701" s="159" t="s">
        <v>82</v>
      </c>
      <c r="AV701" s="13" t="s">
        <v>82</v>
      </c>
      <c r="AW701" s="13" t="s">
        <v>34</v>
      </c>
      <c r="AX701" s="13" t="s">
        <v>73</v>
      </c>
      <c r="AY701" s="159" t="s">
        <v>163</v>
      </c>
    </row>
    <row r="702" spans="2:65" s="14" customFormat="1">
      <c r="B702" s="165"/>
      <c r="D702" s="150" t="s">
        <v>175</v>
      </c>
      <c r="E702" s="166" t="s">
        <v>19</v>
      </c>
      <c r="F702" s="167" t="s">
        <v>214</v>
      </c>
      <c r="H702" s="168">
        <v>4895.6450000000004</v>
      </c>
      <c r="I702" s="169"/>
      <c r="L702" s="165"/>
      <c r="M702" s="170"/>
      <c r="T702" s="171"/>
      <c r="AT702" s="166" t="s">
        <v>175</v>
      </c>
      <c r="AU702" s="166" t="s">
        <v>82</v>
      </c>
      <c r="AV702" s="14" t="s">
        <v>90</v>
      </c>
      <c r="AW702" s="14" t="s">
        <v>34</v>
      </c>
      <c r="AX702" s="14" t="s">
        <v>80</v>
      </c>
      <c r="AY702" s="166" t="s">
        <v>163</v>
      </c>
    </row>
    <row r="703" spans="2:65" s="1" customFormat="1" ht="37.9" customHeight="1">
      <c r="B703" s="33"/>
      <c r="C703" s="133" t="s">
        <v>964</v>
      </c>
      <c r="D703" s="133" t="s">
        <v>166</v>
      </c>
      <c r="E703" s="134" t="s">
        <v>965</v>
      </c>
      <c r="F703" s="135" t="s">
        <v>966</v>
      </c>
      <c r="G703" s="136" t="s">
        <v>111</v>
      </c>
      <c r="H703" s="137">
        <v>344.88</v>
      </c>
      <c r="I703" s="138"/>
      <c r="J703" s="139">
        <f>ROUND(I703*H703,2)</f>
        <v>0</v>
      </c>
      <c r="K703" s="135" t="s">
        <v>169</v>
      </c>
      <c r="L703" s="33"/>
      <c r="M703" s="140" t="s">
        <v>19</v>
      </c>
      <c r="N703" s="141" t="s">
        <v>44</v>
      </c>
      <c r="P703" s="142">
        <f>O703*H703</f>
        <v>0</v>
      </c>
      <c r="Q703" s="142">
        <v>0</v>
      </c>
      <c r="R703" s="142">
        <f>Q703*H703</f>
        <v>0</v>
      </c>
      <c r="S703" s="142">
        <v>0</v>
      </c>
      <c r="T703" s="143">
        <f>S703*H703</f>
        <v>0</v>
      </c>
      <c r="AR703" s="144" t="s">
        <v>584</v>
      </c>
      <c r="AT703" s="144" t="s">
        <v>166</v>
      </c>
      <c r="AU703" s="144" t="s">
        <v>82</v>
      </c>
      <c r="AY703" s="18" t="s">
        <v>163</v>
      </c>
      <c r="BE703" s="145">
        <f>IF(N703="základní",J703,0)</f>
        <v>0</v>
      </c>
      <c r="BF703" s="145">
        <f>IF(N703="snížená",J703,0)</f>
        <v>0</v>
      </c>
      <c r="BG703" s="145">
        <f>IF(N703="zákl. přenesená",J703,0)</f>
        <v>0</v>
      </c>
      <c r="BH703" s="145">
        <f>IF(N703="sníž. přenesená",J703,0)</f>
        <v>0</v>
      </c>
      <c r="BI703" s="145">
        <f>IF(N703="nulová",J703,0)</f>
        <v>0</v>
      </c>
      <c r="BJ703" s="18" t="s">
        <v>80</v>
      </c>
      <c r="BK703" s="145">
        <f>ROUND(I703*H703,2)</f>
        <v>0</v>
      </c>
      <c r="BL703" s="18" t="s">
        <v>584</v>
      </c>
      <c r="BM703" s="144" t="s">
        <v>967</v>
      </c>
    </row>
    <row r="704" spans="2:65" s="1" customFormat="1">
      <c r="B704" s="33"/>
      <c r="D704" s="146" t="s">
        <v>171</v>
      </c>
      <c r="F704" s="147" t="s">
        <v>968</v>
      </c>
      <c r="I704" s="148"/>
      <c r="L704" s="33"/>
      <c r="M704" s="149"/>
      <c r="T704" s="54"/>
      <c r="AT704" s="18" t="s">
        <v>171</v>
      </c>
      <c r="AU704" s="18" t="s">
        <v>82</v>
      </c>
    </row>
    <row r="705" spans="2:65" s="12" customFormat="1">
      <c r="B705" s="152"/>
      <c r="D705" s="150" t="s">
        <v>175</v>
      </c>
      <c r="E705" s="153" t="s">
        <v>19</v>
      </c>
      <c r="F705" s="154" t="s">
        <v>795</v>
      </c>
      <c r="H705" s="153" t="s">
        <v>19</v>
      </c>
      <c r="I705" s="155"/>
      <c r="L705" s="152"/>
      <c r="M705" s="156"/>
      <c r="T705" s="157"/>
      <c r="AT705" s="153" t="s">
        <v>175</v>
      </c>
      <c r="AU705" s="153" t="s">
        <v>82</v>
      </c>
      <c r="AV705" s="12" t="s">
        <v>80</v>
      </c>
      <c r="AW705" s="12" t="s">
        <v>34</v>
      </c>
      <c r="AX705" s="12" t="s">
        <v>73</v>
      </c>
      <c r="AY705" s="153" t="s">
        <v>163</v>
      </c>
    </row>
    <row r="706" spans="2:65" s="13" customFormat="1">
      <c r="B706" s="158"/>
      <c r="D706" s="150" t="s">
        <v>175</v>
      </c>
      <c r="E706" s="159" t="s">
        <v>19</v>
      </c>
      <c r="F706" s="160" t="s">
        <v>969</v>
      </c>
      <c r="H706" s="161">
        <v>46.265000000000001</v>
      </c>
      <c r="I706" s="162"/>
      <c r="L706" s="158"/>
      <c r="M706" s="163"/>
      <c r="T706" s="164"/>
      <c r="AT706" s="159" t="s">
        <v>175</v>
      </c>
      <c r="AU706" s="159" t="s">
        <v>82</v>
      </c>
      <c r="AV706" s="13" t="s">
        <v>82</v>
      </c>
      <c r="AW706" s="13" t="s">
        <v>34</v>
      </c>
      <c r="AX706" s="13" t="s">
        <v>73</v>
      </c>
      <c r="AY706" s="159" t="s">
        <v>163</v>
      </c>
    </row>
    <row r="707" spans="2:65" s="13" customFormat="1">
      <c r="B707" s="158"/>
      <c r="D707" s="150" t="s">
        <v>175</v>
      </c>
      <c r="E707" s="159" t="s">
        <v>19</v>
      </c>
      <c r="F707" s="160" t="s">
        <v>970</v>
      </c>
      <c r="H707" s="161">
        <v>62.914999999999999</v>
      </c>
      <c r="I707" s="162"/>
      <c r="L707" s="158"/>
      <c r="M707" s="163"/>
      <c r="T707" s="164"/>
      <c r="AT707" s="159" t="s">
        <v>175</v>
      </c>
      <c r="AU707" s="159" t="s">
        <v>82</v>
      </c>
      <c r="AV707" s="13" t="s">
        <v>82</v>
      </c>
      <c r="AW707" s="13" t="s">
        <v>34</v>
      </c>
      <c r="AX707" s="13" t="s">
        <v>73</v>
      </c>
      <c r="AY707" s="159" t="s">
        <v>163</v>
      </c>
    </row>
    <row r="708" spans="2:65" s="13" customFormat="1">
      <c r="B708" s="158"/>
      <c r="D708" s="150" t="s">
        <v>175</v>
      </c>
      <c r="E708" s="159" t="s">
        <v>19</v>
      </c>
      <c r="F708" s="160" t="s">
        <v>971</v>
      </c>
      <c r="H708" s="161">
        <v>117.85</v>
      </c>
      <c r="I708" s="162"/>
      <c r="L708" s="158"/>
      <c r="M708" s="163"/>
      <c r="T708" s="164"/>
      <c r="AT708" s="159" t="s">
        <v>175</v>
      </c>
      <c r="AU708" s="159" t="s">
        <v>82</v>
      </c>
      <c r="AV708" s="13" t="s">
        <v>82</v>
      </c>
      <c r="AW708" s="13" t="s">
        <v>34</v>
      </c>
      <c r="AX708" s="13" t="s">
        <v>73</v>
      </c>
      <c r="AY708" s="159" t="s">
        <v>163</v>
      </c>
    </row>
    <row r="709" spans="2:65" s="13" customFormat="1">
      <c r="B709" s="158"/>
      <c r="D709" s="150" t="s">
        <v>175</v>
      </c>
      <c r="E709" s="159" t="s">
        <v>19</v>
      </c>
      <c r="F709" s="160" t="s">
        <v>972</v>
      </c>
      <c r="H709" s="161">
        <v>117.85</v>
      </c>
      <c r="I709" s="162"/>
      <c r="L709" s="158"/>
      <c r="M709" s="163"/>
      <c r="T709" s="164"/>
      <c r="AT709" s="159" t="s">
        <v>175</v>
      </c>
      <c r="AU709" s="159" t="s">
        <v>82</v>
      </c>
      <c r="AV709" s="13" t="s">
        <v>82</v>
      </c>
      <c r="AW709" s="13" t="s">
        <v>34</v>
      </c>
      <c r="AX709" s="13" t="s">
        <v>73</v>
      </c>
      <c r="AY709" s="159" t="s">
        <v>163</v>
      </c>
    </row>
    <row r="710" spans="2:65" s="14" customFormat="1">
      <c r="B710" s="165"/>
      <c r="D710" s="150" t="s">
        <v>175</v>
      </c>
      <c r="E710" s="166" t="s">
        <v>19</v>
      </c>
      <c r="F710" s="167" t="s">
        <v>214</v>
      </c>
      <c r="H710" s="168">
        <v>344.88</v>
      </c>
      <c r="I710" s="169"/>
      <c r="L710" s="165"/>
      <c r="M710" s="170"/>
      <c r="T710" s="171"/>
      <c r="AT710" s="166" t="s">
        <v>175</v>
      </c>
      <c r="AU710" s="166" t="s">
        <v>82</v>
      </c>
      <c r="AV710" s="14" t="s">
        <v>90</v>
      </c>
      <c r="AW710" s="14" t="s">
        <v>34</v>
      </c>
      <c r="AX710" s="14" t="s">
        <v>80</v>
      </c>
      <c r="AY710" s="166" t="s">
        <v>163</v>
      </c>
    </row>
    <row r="711" spans="2:65" s="1" customFormat="1" ht="37.9" customHeight="1">
      <c r="B711" s="33"/>
      <c r="C711" s="133" t="s">
        <v>973</v>
      </c>
      <c r="D711" s="133" t="s">
        <v>166</v>
      </c>
      <c r="E711" s="134" t="s">
        <v>974</v>
      </c>
      <c r="F711" s="135" t="s">
        <v>975</v>
      </c>
      <c r="G711" s="136" t="s">
        <v>111</v>
      </c>
      <c r="H711" s="137">
        <v>322.56</v>
      </c>
      <c r="I711" s="138"/>
      <c r="J711" s="139">
        <f>ROUND(I711*H711,2)</f>
        <v>0</v>
      </c>
      <c r="K711" s="135" t="s">
        <v>169</v>
      </c>
      <c r="L711" s="33"/>
      <c r="M711" s="140" t="s">
        <v>19</v>
      </c>
      <c r="N711" s="141" t="s">
        <v>44</v>
      </c>
      <c r="P711" s="142">
        <f>O711*H711</f>
        <v>0</v>
      </c>
      <c r="Q711" s="142">
        <v>0</v>
      </c>
      <c r="R711" s="142">
        <f>Q711*H711</f>
        <v>0</v>
      </c>
      <c r="S711" s="142">
        <v>0</v>
      </c>
      <c r="T711" s="143">
        <f>S711*H711</f>
        <v>0</v>
      </c>
      <c r="AR711" s="144" t="s">
        <v>584</v>
      </c>
      <c r="AT711" s="144" t="s">
        <v>166</v>
      </c>
      <c r="AU711" s="144" t="s">
        <v>82</v>
      </c>
      <c r="AY711" s="18" t="s">
        <v>163</v>
      </c>
      <c r="BE711" s="145">
        <f>IF(N711="základní",J711,0)</f>
        <v>0</v>
      </c>
      <c r="BF711" s="145">
        <f>IF(N711="snížená",J711,0)</f>
        <v>0</v>
      </c>
      <c r="BG711" s="145">
        <f>IF(N711="zákl. přenesená",J711,0)</f>
        <v>0</v>
      </c>
      <c r="BH711" s="145">
        <f>IF(N711="sníž. přenesená",J711,0)</f>
        <v>0</v>
      </c>
      <c r="BI711" s="145">
        <f>IF(N711="nulová",J711,0)</f>
        <v>0</v>
      </c>
      <c r="BJ711" s="18" t="s">
        <v>80</v>
      </c>
      <c r="BK711" s="145">
        <f>ROUND(I711*H711,2)</f>
        <v>0</v>
      </c>
      <c r="BL711" s="18" t="s">
        <v>584</v>
      </c>
      <c r="BM711" s="144" t="s">
        <v>976</v>
      </c>
    </row>
    <row r="712" spans="2:65" s="1" customFormat="1">
      <c r="B712" s="33"/>
      <c r="D712" s="146" t="s">
        <v>171</v>
      </c>
      <c r="F712" s="147" t="s">
        <v>977</v>
      </c>
      <c r="I712" s="148"/>
      <c r="L712" s="33"/>
      <c r="M712" s="149"/>
      <c r="T712" s="54"/>
      <c r="AT712" s="18" t="s">
        <v>171</v>
      </c>
      <c r="AU712" s="18" t="s">
        <v>82</v>
      </c>
    </row>
    <row r="713" spans="2:65" s="12" customFormat="1">
      <c r="B713" s="152"/>
      <c r="D713" s="150" t="s">
        <v>175</v>
      </c>
      <c r="E713" s="153" t="s">
        <v>19</v>
      </c>
      <c r="F713" s="154" t="s">
        <v>978</v>
      </c>
      <c r="H713" s="153" t="s">
        <v>19</v>
      </c>
      <c r="I713" s="155"/>
      <c r="L713" s="152"/>
      <c r="M713" s="156"/>
      <c r="T713" s="157"/>
      <c r="AT713" s="153" t="s">
        <v>175</v>
      </c>
      <c r="AU713" s="153" t="s">
        <v>82</v>
      </c>
      <c r="AV713" s="12" t="s">
        <v>80</v>
      </c>
      <c r="AW713" s="12" t="s">
        <v>34</v>
      </c>
      <c r="AX713" s="12" t="s">
        <v>73</v>
      </c>
      <c r="AY713" s="153" t="s">
        <v>163</v>
      </c>
    </row>
    <row r="714" spans="2:65" s="12" customFormat="1">
      <c r="B714" s="152"/>
      <c r="D714" s="150" t="s">
        <v>175</v>
      </c>
      <c r="E714" s="153" t="s">
        <v>19</v>
      </c>
      <c r="F714" s="154" t="s">
        <v>979</v>
      </c>
      <c r="H714" s="153" t="s">
        <v>19</v>
      </c>
      <c r="I714" s="155"/>
      <c r="L714" s="152"/>
      <c r="M714" s="156"/>
      <c r="T714" s="157"/>
      <c r="AT714" s="153" t="s">
        <v>175</v>
      </c>
      <c r="AU714" s="153" t="s">
        <v>82</v>
      </c>
      <c r="AV714" s="12" t="s">
        <v>80</v>
      </c>
      <c r="AW714" s="12" t="s">
        <v>34</v>
      </c>
      <c r="AX714" s="12" t="s">
        <v>73</v>
      </c>
      <c r="AY714" s="153" t="s">
        <v>163</v>
      </c>
    </row>
    <row r="715" spans="2:65" s="13" customFormat="1">
      <c r="B715" s="158"/>
      <c r="D715" s="150" t="s">
        <v>175</v>
      </c>
      <c r="E715" s="159" t="s">
        <v>19</v>
      </c>
      <c r="F715" s="160" t="s">
        <v>980</v>
      </c>
      <c r="H715" s="161">
        <v>322.56</v>
      </c>
      <c r="I715" s="162"/>
      <c r="L715" s="158"/>
      <c r="M715" s="163"/>
      <c r="T715" s="164"/>
      <c r="AT715" s="159" t="s">
        <v>175</v>
      </c>
      <c r="AU715" s="159" t="s">
        <v>82</v>
      </c>
      <c r="AV715" s="13" t="s">
        <v>82</v>
      </c>
      <c r="AW715" s="13" t="s">
        <v>34</v>
      </c>
      <c r="AX715" s="13" t="s">
        <v>80</v>
      </c>
      <c r="AY715" s="159" t="s">
        <v>163</v>
      </c>
    </row>
    <row r="716" spans="2:65" s="1" customFormat="1" ht="16.5" customHeight="1">
      <c r="B716" s="33"/>
      <c r="C716" s="179" t="s">
        <v>981</v>
      </c>
      <c r="D716" s="179" t="s">
        <v>342</v>
      </c>
      <c r="E716" s="180" t="s">
        <v>982</v>
      </c>
      <c r="F716" s="181" t="s">
        <v>983</v>
      </c>
      <c r="G716" s="182" t="s">
        <v>111</v>
      </c>
      <c r="H716" s="183">
        <v>734.18399999999997</v>
      </c>
      <c r="I716" s="184"/>
      <c r="J716" s="185">
        <f>ROUND(I716*H716,2)</f>
        <v>0</v>
      </c>
      <c r="K716" s="181" t="s">
        <v>19</v>
      </c>
      <c r="L716" s="186"/>
      <c r="M716" s="187" t="s">
        <v>19</v>
      </c>
      <c r="N716" s="188" t="s">
        <v>44</v>
      </c>
      <c r="P716" s="142">
        <f>O716*H716</f>
        <v>0</v>
      </c>
      <c r="Q716" s="142">
        <v>0</v>
      </c>
      <c r="R716" s="142">
        <f>Q716*H716</f>
        <v>0</v>
      </c>
      <c r="S716" s="142">
        <v>0</v>
      </c>
      <c r="T716" s="143">
        <f>S716*H716</f>
        <v>0</v>
      </c>
      <c r="AR716" s="144" t="s">
        <v>984</v>
      </c>
      <c r="AT716" s="144" t="s">
        <v>342</v>
      </c>
      <c r="AU716" s="144" t="s">
        <v>82</v>
      </c>
      <c r="AY716" s="18" t="s">
        <v>163</v>
      </c>
      <c r="BE716" s="145">
        <f>IF(N716="základní",J716,0)</f>
        <v>0</v>
      </c>
      <c r="BF716" s="145">
        <f>IF(N716="snížená",J716,0)</f>
        <v>0</v>
      </c>
      <c r="BG716" s="145">
        <f>IF(N716="zákl. přenesená",J716,0)</f>
        <v>0</v>
      </c>
      <c r="BH716" s="145">
        <f>IF(N716="sníž. přenesená",J716,0)</f>
        <v>0</v>
      </c>
      <c r="BI716" s="145">
        <f>IF(N716="nulová",J716,0)</f>
        <v>0</v>
      </c>
      <c r="BJ716" s="18" t="s">
        <v>80</v>
      </c>
      <c r="BK716" s="145">
        <f>ROUND(I716*H716,2)</f>
        <v>0</v>
      </c>
      <c r="BL716" s="18" t="s">
        <v>584</v>
      </c>
      <c r="BM716" s="144" t="s">
        <v>985</v>
      </c>
    </row>
    <row r="717" spans="2:65" s="13" customFormat="1">
      <c r="B717" s="158"/>
      <c r="D717" s="150" t="s">
        <v>175</v>
      </c>
      <c r="F717" s="160" t="s">
        <v>986</v>
      </c>
      <c r="H717" s="161">
        <v>734.18399999999997</v>
      </c>
      <c r="I717" s="162"/>
      <c r="L717" s="158"/>
      <c r="M717" s="163"/>
      <c r="T717" s="164"/>
      <c r="AT717" s="159" t="s">
        <v>175</v>
      </c>
      <c r="AU717" s="159" t="s">
        <v>82</v>
      </c>
      <c r="AV717" s="13" t="s">
        <v>82</v>
      </c>
      <c r="AW717" s="13" t="s">
        <v>4</v>
      </c>
      <c r="AX717" s="13" t="s">
        <v>80</v>
      </c>
      <c r="AY717" s="159" t="s">
        <v>163</v>
      </c>
    </row>
    <row r="718" spans="2:65" s="1" customFormat="1" ht="16.5" customHeight="1">
      <c r="B718" s="33"/>
      <c r="C718" s="179" t="s">
        <v>987</v>
      </c>
      <c r="D718" s="179" t="s">
        <v>342</v>
      </c>
      <c r="E718" s="180" t="s">
        <v>988</v>
      </c>
      <c r="F718" s="181" t="s">
        <v>989</v>
      </c>
      <c r="G718" s="182" t="s">
        <v>111</v>
      </c>
      <c r="H718" s="183">
        <v>667.44</v>
      </c>
      <c r="I718" s="184"/>
      <c r="J718" s="185">
        <f>ROUND(I718*H718,2)</f>
        <v>0</v>
      </c>
      <c r="K718" s="181" t="s">
        <v>19</v>
      </c>
      <c r="L718" s="186"/>
      <c r="M718" s="187" t="s">
        <v>19</v>
      </c>
      <c r="N718" s="188" t="s">
        <v>44</v>
      </c>
      <c r="P718" s="142">
        <f>O718*H718</f>
        <v>0</v>
      </c>
      <c r="Q718" s="142">
        <v>0</v>
      </c>
      <c r="R718" s="142">
        <f>Q718*H718</f>
        <v>0</v>
      </c>
      <c r="S718" s="142">
        <v>0</v>
      </c>
      <c r="T718" s="143">
        <f>S718*H718</f>
        <v>0</v>
      </c>
      <c r="AR718" s="144" t="s">
        <v>984</v>
      </c>
      <c r="AT718" s="144" t="s">
        <v>342</v>
      </c>
      <c r="AU718" s="144" t="s">
        <v>82</v>
      </c>
      <c r="AY718" s="18" t="s">
        <v>163</v>
      </c>
      <c r="BE718" s="145">
        <f>IF(N718="základní",J718,0)</f>
        <v>0</v>
      </c>
      <c r="BF718" s="145">
        <f>IF(N718="snížená",J718,0)</f>
        <v>0</v>
      </c>
      <c r="BG718" s="145">
        <f>IF(N718="zákl. přenesená",J718,0)</f>
        <v>0</v>
      </c>
      <c r="BH718" s="145">
        <f>IF(N718="sníž. přenesená",J718,0)</f>
        <v>0</v>
      </c>
      <c r="BI718" s="145">
        <f>IF(N718="nulová",J718,0)</f>
        <v>0</v>
      </c>
      <c r="BJ718" s="18" t="s">
        <v>80</v>
      </c>
      <c r="BK718" s="145">
        <f>ROUND(I718*H718,2)</f>
        <v>0</v>
      </c>
      <c r="BL718" s="18" t="s">
        <v>584</v>
      </c>
      <c r="BM718" s="144" t="s">
        <v>990</v>
      </c>
    </row>
    <row r="719" spans="2:65" s="12" customFormat="1">
      <c r="B719" s="152"/>
      <c r="D719" s="150" t="s">
        <v>175</v>
      </c>
      <c r="E719" s="153" t="s">
        <v>19</v>
      </c>
      <c r="F719" s="154" t="s">
        <v>795</v>
      </c>
      <c r="H719" s="153" t="s">
        <v>19</v>
      </c>
      <c r="I719" s="155"/>
      <c r="L719" s="152"/>
      <c r="M719" s="156"/>
      <c r="T719" s="157"/>
      <c r="AT719" s="153" t="s">
        <v>175</v>
      </c>
      <c r="AU719" s="153" t="s">
        <v>82</v>
      </c>
      <c r="AV719" s="12" t="s">
        <v>80</v>
      </c>
      <c r="AW719" s="12" t="s">
        <v>34</v>
      </c>
      <c r="AX719" s="12" t="s">
        <v>73</v>
      </c>
      <c r="AY719" s="153" t="s">
        <v>163</v>
      </c>
    </row>
    <row r="720" spans="2:65" s="13" customFormat="1">
      <c r="B720" s="158"/>
      <c r="D720" s="150" t="s">
        <v>175</v>
      </c>
      <c r="E720" s="159" t="s">
        <v>19</v>
      </c>
      <c r="F720" s="160" t="s">
        <v>969</v>
      </c>
      <c r="H720" s="161">
        <v>46.265000000000001</v>
      </c>
      <c r="I720" s="162"/>
      <c r="L720" s="158"/>
      <c r="M720" s="163"/>
      <c r="T720" s="164"/>
      <c r="AT720" s="159" t="s">
        <v>175</v>
      </c>
      <c r="AU720" s="159" t="s">
        <v>82</v>
      </c>
      <c r="AV720" s="13" t="s">
        <v>82</v>
      </c>
      <c r="AW720" s="13" t="s">
        <v>34</v>
      </c>
      <c r="AX720" s="13" t="s">
        <v>73</v>
      </c>
      <c r="AY720" s="159" t="s">
        <v>163</v>
      </c>
    </row>
    <row r="721" spans="2:51" s="13" customFormat="1">
      <c r="B721" s="158"/>
      <c r="D721" s="150" t="s">
        <v>175</v>
      </c>
      <c r="E721" s="159" t="s">
        <v>19</v>
      </c>
      <c r="F721" s="160" t="s">
        <v>970</v>
      </c>
      <c r="H721" s="161">
        <v>62.914999999999999</v>
      </c>
      <c r="I721" s="162"/>
      <c r="L721" s="158"/>
      <c r="M721" s="163"/>
      <c r="T721" s="164"/>
      <c r="AT721" s="159" t="s">
        <v>175</v>
      </c>
      <c r="AU721" s="159" t="s">
        <v>82</v>
      </c>
      <c r="AV721" s="13" t="s">
        <v>82</v>
      </c>
      <c r="AW721" s="13" t="s">
        <v>34</v>
      </c>
      <c r="AX721" s="13" t="s">
        <v>73</v>
      </c>
      <c r="AY721" s="159" t="s">
        <v>163</v>
      </c>
    </row>
    <row r="722" spans="2:51" s="13" customFormat="1">
      <c r="B722" s="158"/>
      <c r="D722" s="150" t="s">
        <v>175</v>
      </c>
      <c r="E722" s="159" t="s">
        <v>19</v>
      </c>
      <c r="F722" s="160" t="s">
        <v>971</v>
      </c>
      <c r="H722" s="161">
        <v>117.85</v>
      </c>
      <c r="I722" s="162"/>
      <c r="L722" s="158"/>
      <c r="M722" s="163"/>
      <c r="T722" s="164"/>
      <c r="AT722" s="159" t="s">
        <v>175</v>
      </c>
      <c r="AU722" s="159" t="s">
        <v>82</v>
      </c>
      <c r="AV722" s="13" t="s">
        <v>82</v>
      </c>
      <c r="AW722" s="13" t="s">
        <v>34</v>
      </c>
      <c r="AX722" s="13" t="s">
        <v>73</v>
      </c>
      <c r="AY722" s="159" t="s">
        <v>163</v>
      </c>
    </row>
    <row r="723" spans="2:51" s="13" customFormat="1">
      <c r="B723" s="158"/>
      <c r="D723" s="150" t="s">
        <v>175</v>
      </c>
      <c r="E723" s="159" t="s">
        <v>19</v>
      </c>
      <c r="F723" s="160" t="s">
        <v>972</v>
      </c>
      <c r="H723" s="161">
        <v>117.85</v>
      </c>
      <c r="I723" s="162"/>
      <c r="L723" s="158"/>
      <c r="M723" s="163"/>
      <c r="T723" s="164"/>
      <c r="AT723" s="159" t="s">
        <v>175</v>
      </c>
      <c r="AU723" s="159" t="s">
        <v>82</v>
      </c>
      <c r="AV723" s="13" t="s">
        <v>82</v>
      </c>
      <c r="AW723" s="13" t="s">
        <v>34</v>
      </c>
      <c r="AX723" s="13" t="s">
        <v>73</v>
      </c>
      <c r="AY723" s="159" t="s">
        <v>163</v>
      </c>
    </row>
    <row r="724" spans="2:51" s="15" customFormat="1">
      <c r="B724" s="172"/>
      <c r="D724" s="150" t="s">
        <v>175</v>
      </c>
      <c r="E724" s="173" t="s">
        <v>19</v>
      </c>
      <c r="F724" s="174" t="s">
        <v>276</v>
      </c>
      <c r="H724" s="175">
        <v>344.88</v>
      </c>
      <c r="I724" s="176"/>
      <c r="L724" s="172"/>
      <c r="M724" s="177"/>
      <c r="T724" s="178"/>
      <c r="AT724" s="173" t="s">
        <v>175</v>
      </c>
      <c r="AU724" s="173" t="s">
        <v>82</v>
      </c>
      <c r="AV724" s="15" t="s">
        <v>181</v>
      </c>
      <c r="AW724" s="15" t="s">
        <v>34</v>
      </c>
      <c r="AX724" s="15" t="s">
        <v>73</v>
      </c>
      <c r="AY724" s="173" t="s">
        <v>163</v>
      </c>
    </row>
    <row r="725" spans="2:51" s="13" customFormat="1">
      <c r="B725" s="158"/>
      <c r="D725" s="150" t="s">
        <v>175</v>
      </c>
      <c r="E725" s="159" t="s">
        <v>19</v>
      </c>
      <c r="F725" s="160" t="s">
        <v>991</v>
      </c>
      <c r="H725" s="161">
        <v>322.56</v>
      </c>
      <c r="I725" s="162"/>
      <c r="L725" s="158"/>
      <c r="M725" s="163"/>
      <c r="T725" s="164"/>
      <c r="AT725" s="159" t="s">
        <v>175</v>
      </c>
      <c r="AU725" s="159" t="s">
        <v>82</v>
      </c>
      <c r="AV725" s="13" t="s">
        <v>82</v>
      </c>
      <c r="AW725" s="13" t="s">
        <v>34</v>
      </c>
      <c r="AX725" s="13" t="s">
        <v>73</v>
      </c>
      <c r="AY725" s="159" t="s">
        <v>163</v>
      </c>
    </row>
    <row r="726" spans="2:51" s="15" customFormat="1">
      <c r="B726" s="172"/>
      <c r="D726" s="150" t="s">
        <v>175</v>
      </c>
      <c r="E726" s="173" t="s">
        <v>19</v>
      </c>
      <c r="F726" s="174" t="s">
        <v>276</v>
      </c>
      <c r="H726" s="175">
        <v>322.56</v>
      </c>
      <c r="I726" s="176"/>
      <c r="L726" s="172"/>
      <c r="M726" s="177"/>
      <c r="T726" s="178"/>
      <c r="AT726" s="173" t="s">
        <v>175</v>
      </c>
      <c r="AU726" s="173" t="s">
        <v>82</v>
      </c>
      <c r="AV726" s="15" t="s">
        <v>181</v>
      </c>
      <c r="AW726" s="15" t="s">
        <v>34</v>
      </c>
      <c r="AX726" s="15" t="s">
        <v>73</v>
      </c>
      <c r="AY726" s="173" t="s">
        <v>163</v>
      </c>
    </row>
    <row r="727" spans="2:51" s="14" customFormat="1">
      <c r="B727" s="165"/>
      <c r="D727" s="150" t="s">
        <v>175</v>
      </c>
      <c r="E727" s="166" t="s">
        <v>19</v>
      </c>
      <c r="F727" s="167" t="s">
        <v>214</v>
      </c>
      <c r="H727" s="168">
        <v>667.44</v>
      </c>
      <c r="I727" s="169"/>
      <c r="L727" s="165"/>
      <c r="M727" s="189"/>
      <c r="N727" s="190"/>
      <c r="O727" s="190"/>
      <c r="P727" s="190"/>
      <c r="Q727" s="190"/>
      <c r="R727" s="190"/>
      <c r="S727" s="190"/>
      <c r="T727" s="191"/>
      <c r="AT727" s="166" t="s">
        <v>175</v>
      </c>
      <c r="AU727" s="166" t="s">
        <v>82</v>
      </c>
      <c r="AV727" s="14" t="s">
        <v>90</v>
      </c>
      <c r="AW727" s="14" t="s">
        <v>34</v>
      </c>
      <c r="AX727" s="14" t="s">
        <v>80</v>
      </c>
      <c r="AY727" s="166" t="s">
        <v>163</v>
      </c>
    </row>
    <row r="728" spans="2:51" s="1" customFormat="1" ht="6.95" customHeight="1">
      <c r="B728" s="42"/>
      <c r="C728" s="43"/>
      <c r="D728" s="43"/>
      <c r="E728" s="43"/>
      <c r="F728" s="43"/>
      <c r="G728" s="43"/>
      <c r="H728" s="43"/>
      <c r="I728" s="43"/>
      <c r="J728" s="43"/>
      <c r="K728" s="43"/>
      <c r="L728" s="33"/>
    </row>
  </sheetData>
  <sheetProtection algorithmName="SHA-512" hashValue="3T/SG9uQBxzFjoKzob0Sx8rKcMZXEH+76rcc3Bt19Qik2MNrN0p6RSkwNwXFb4xkqQ50z4ykydvCqjmoG6lBcA==" saltValue="K644kiZOgzjGpzz6o4WKrhjcwygvuyfamKEkC6BHcd0Eij837YXHOS2BkHjfkDhtrBAVIYpAw/43J1lIMkKa2Q==" spinCount="100000" sheet="1" objects="1" scenarios="1" formatColumns="0" formatRows="0" autoFilter="0"/>
  <autoFilter ref="C104:K727" xr:uid="{00000000-0009-0000-0000-000001000000}"/>
  <mergeCells count="12">
    <mergeCell ref="E97:H97"/>
    <mergeCell ref="L2:V2"/>
    <mergeCell ref="E50:H50"/>
    <mergeCell ref="E52:H52"/>
    <mergeCell ref="E54:H54"/>
    <mergeCell ref="E93:H93"/>
    <mergeCell ref="E95:H95"/>
    <mergeCell ref="E7:H7"/>
    <mergeCell ref="E9:H9"/>
    <mergeCell ref="E11:H11"/>
    <mergeCell ref="E20:H20"/>
    <mergeCell ref="E29:H29"/>
  </mergeCells>
  <hyperlinks>
    <hyperlink ref="F109" r:id="rId1" xr:uid="{00000000-0004-0000-0100-000000000000}"/>
    <hyperlink ref="F115" r:id="rId2" xr:uid="{00000000-0004-0000-0100-000001000000}"/>
    <hyperlink ref="F119" r:id="rId3" xr:uid="{00000000-0004-0000-0100-000002000000}"/>
    <hyperlink ref="F123" r:id="rId4" xr:uid="{00000000-0004-0000-0100-000003000000}"/>
    <hyperlink ref="F127" r:id="rId5" xr:uid="{00000000-0004-0000-0100-000004000000}"/>
    <hyperlink ref="F134" r:id="rId6" xr:uid="{00000000-0004-0000-0100-000005000000}"/>
    <hyperlink ref="F136" r:id="rId7" xr:uid="{00000000-0004-0000-0100-000006000000}"/>
    <hyperlink ref="F139" r:id="rId8" xr:uid="{00000000-0004-0000-0100-000007000000}"/>
    <hyperlink ref="F141" r:id="rId9" xr:uid="{00000000-0004-0000-0100-000008000000}"/>
    <hyperlink ref="F145" r:id="rId10" xr:uid="{00000000-0004-0000-0100-000009000000}"/>
    <hyperlink ref="F149" r:id="rId11" xr:uid="{00000000-0004-0000-0100-00000A000000}"/>
    <hyperlink ref="F151" r:id="rId12" xr:uid="{00000000-0004-0000-0100-00000B000000}"/>
    <hyperlink ref="F154" r:id="rId13" xr:uid="{00000000-0004-0000-0100-00000C000000}"/>
    <hyperlink ref="F156" r:id="rId14" xr:uid="{00000000-0004-0000-0100-00000D000000}"/>
    <hyperlink ref="F174" r:id="rId15" xr:uid="{00000000-0004-0000-0100-00000E000000}"/>
    <hyperlink ref="F178" r:id="rId16" xr:uid="{00000000-0004-0000-0100-00000F000000}"/>
    <hyperlink ref="F182" r:id="rId17" xr:uid="{00000000-0004-0000-0100-000010000000}"/>
    <hyperlink ref="F185" r:id="rId18" xr:uid="{00000000-0004-0000-0100-000011000000}"/>
    <hyperlink ref="F188" r:id="rId19" xr:uid="{00000000-0004-0000-0100-000012000000}"/>
    <hyperlink ref="F201" r:id="rId20" xr:uid="{00000000-0004-0000-0100-000013000000}"/>
    <hyperlink ref="F244" r:id="rId21" xr:uid="{00000000-0004-0000-0100-000014000000}"/>
    <hyperlink ref="F246" r:id="rId22" xr:uid="{00000000-0004-0000-0100-000015000000}"/>
    <hyperlink ref="F261" r:id="rId23" xr:uid="{00000000-0004-0000-0100-000016000000}"/>
    <hyperlink ref="F263" r:id="rId24" xr:uid="{00000000-0004-0000-0100-000017000000}"/>
    <hyperlink ref="F269" r:id="rId25" xr:uid="{00000000-0004-0000-0100-000018000000}"/>
    <hyperlink ref="F272" r:id="rId26" xr:uid="{00000000-0004-0000-0100-000019000000}"/>
    <hyperlink ref="F280" r:id="rId27" xr:uid="{00000000-0004-0000-0100-00001A000000}"/>
    <hyperlink ref="F290" r:id="rId28" xr:uid="{00000000-0004-0000-0100-00001B000000}"/>
    <hyperlink ref="F295" r:id="rId29" xr:uid="{00000000-0004-0000-0100-00001C000000}"/>
    <hyperlink ref="F299" r:id="rId30" xr:uid="{00000000-0004-0000-0100-00001D000000}"/>
    <hyperlink ref="F310" r:id="rId31" xr:uid="{00000000-0004-0000-0100-00001E000000}"/>
    <hyperlink ref="F312" r:id="rId32" xr:uid="{00000000-0004-0000-0100-00001F000000}"/>
    <hyperlink ref="F315" r:id="rId33" xr:uid="{00000000-0004-0000-0100-000020000000}"/>
    <hyperlink ref="F318" r:id="rId34" xr:uid="{00000000-0004-0000-0100-000021000000}"/>
    <hyperlink ref="F322" r:id="rId35" xr:uid="{00000000-0004-0000-0100-000022000000}"/>
    <hyperlink ref="F340" r:id="rId36" xr:uid="{00000000-0004-0000-0100-000023000000}"/>
    <hyperlink ref="F357" r:id="rId37" xr:uid="{00000000-0004-0000-0100-000024000000}"/>
    <hyperlink ref="F362" r:id="rId38" xr:uid="{00000000-0004-0000-0100-000025000000}"/>
    <hyperlink ref="F367" r:id="rId39" xr:uid="{00000000-0004-0000-0100-000026000000}"/>
    <hyperlink ref="F380" r:id="rId40" xr:uid="{00000000-0004-0000-0100-000027000000}"/>
    <hyperlink ref="F391" r:id="rId41" xr:uid="{00000000-0004-0000-0100-000028000000}"/>
    <hyperlink ref="F403" r:id="rId42" xr:uid="{00000000-0004-0000-0100-000029000000}"/>
    <hyperlink ref="F413" r:id="rId43" xr:uid="{00000000-0004-0000-0100-00002A000000}"/>
    <hyperlink ref="F423" r:id="rId44" xr:uid="{00000000-0004-0000-0100-00002B000000}"/>
    <hyperlink ref="F425" r:id="rId45" xr:uid="{00000000-0004-0000-0100-00002C000000}"/>
    <hyperlink ref="F440" r:id="rId46" xr:uid="{00000000-0004-0000-0100-00002D000000}"/>
    <hyperlink ref="F444" r:id="rId47" xr:uid="{00000000-0004-0000-0100-00002E000000}"/>
    <hyperlink ref="F450" r:id="rId48" xr:uid="{00000000-0004-0000-0100-00002F000000}"/>
    <hyperlink ref="F452" r:id="rId49" xr:uid="{00000000-0004-0000-0100-000030000000}"/>
    <hyperlink ref="F456" r:id="rId50" xr:uid="{00000000-0004-0000-0100-000031000000}"/>
    <hyperlink ref="F460" r:id="rId51" xr:uid="{00000000-0004-0000-0100-000032000000}"/>
    <hyperlink ref="F462" r:id="rId52" xr:uid="{00000000-0004-0000-0100-000033000000}"/>
    <hyperlink ref="F466" r:id="rId53" xr:uid="{00000000-0004-0000-0100-000034000000}"/>
    <hyperlink ref="F471" r:id="rId54" xr:uid="{00000000-0004-0000-0100-000035000000}"/>
    <hyperlink ref="F489" r:id="rId55" xr:uid="{00000000-0004-0000-0100-000036000000}"/>
    <hyperlink ref="F496" r:id="rId56" xr:uid="{00000000-0004-0000-0100-000037000000}"/>
    <hyperlink ref="F500" r:id="rId57" xr:uid="{00000000-0004-0000-0100-000038000000}"/>
    <hyperlink ref="F503" r:id="rId58" xr:uid="{00000000-0004-0000-0100-000039000000}"/>
    <hyperlink ref="F506" r:id="rId59" xr:uid="{00000000-0004-0000-0100-00003A000000}"/>
    <hyperlink ref="F510" r:id="rId60" xr:uid="{00000000-0004-0000-0100-00003B000000}"/>
    <hyperlink ref="F515" r:id="rId61" xr:uid="{00000000-0004-0000-0100-00003C000000}"/>
    <hyperlink ref="F521" r:id="rId62" xr:uid="{00000000-0004-0000-0100-00003D000000}"/>
    <hyperlink ref="F530" r:id="rId63" xr:uid="{00000000-0004-0000-0100-00003E000000}"/>
    <hyperlink ref="F534" r:id="rId64" xr:uid="{00000000-0004-0000-0100-00003F000000}"/>
    <hyperlink ref="F543" r:id="rId65" xr:uid="{00000000-0004-0000-0100-000040000000}"/>
    <hyperlink ref="F554" r:id="rId66" xr:uid="{00000000-0004-0000-0100-000041000000}"/>
    <hyperlink ref="F557" r:id="rId67" xr:uid="{00000000-0004-0000-0100-000042000000}"/>
    <hyperlink ref="F565" r:id="rId68" xr:uid="{00000000-0004-0000-0100-000043000000}"/>
    <hyperlink ref="F568" r:id="rId69" xr:uid="{00000000-0004-0000-0100-000044000000}"/>
    <hyperlink ref="F576" r:id="rId70" xr:uid="{00000000-0004-0000-0100-000045000000}"/>
    <hyperlink ref="F585" r:id="rId71" xr:uid="{00000000-0004-0000-0100-000046000000}"/>
    <hyperlink ref="F594" r:id="rId72" xr:uid="{00000000-0004-0000-0100-000047000000}"/>
    <hyperlink ref="F605" r:id="rId73" xr:uid="{00000000-0004-0000-0100-000048000000}"/>
    <hyperlink ref="F615" r:id="rId74" xr:uid="{00000000-0004-0000-0100-000049000000}"/>
    <hyperlink ref="F625" r:id="rId75" xr:uid="{00000000-0004-0000-0100-00004A000000}"/>
    <hyperlink ref="F628" r:id="rId76" xr:uid="{00000000-0004-0000-0100-00004B000000}"/>
    <hyperlink ref="F632" r:id="rId77" xr:uid="{00000000-0004-0000-0100-00004C000000}"/>
    <hyperlink ref="F636" r:id="rId78" xr:uid="{00000000-0004-0000-0100-00004D000000}"/>
    <hyperlink ref="F639" r:id="rId79" xr:uid="{00000000-0004-0000-0100-00004E000000}"/>
    <hyperlink ref="F642" r:id="rId80" xr:uid="{00000000-0004-0000-0100-00004F000000}"/>
    <hyperlink ref="F646" r:id="rId81" xr:uid="{00000000-0004-0000-0100-000050000000}"/>
    <hyperlink ref="F650" r:id="rId82" xr:uid="{00000000-0004-0000-0100-000051000000}"/>
    <hyperlink ref="F656" r:id="rId83" xr:uid="{00000000-0004-0000-0100-000052000000}"/>
    <hyperlink ref="F663" r:id="rId84" xr:uid="{00000000-0004-0000-0100-000053000000}"/>
    <hyperlink ref="F670" r:id="rId85" xr:uid="{00000000-0004-0000-0100-000054000000}"/>
    <hyperlink ref="F676" r:id="rId86" xr:uid="{00000000-0004-0000-0100-000055000000}"/>
    <hyperlink ref="F704" r:id="rId87" xr:uid="{00000000-0004-0000-0100-000056000000}"/>
    <hyperlink ref="F712" r:id="rId88" xr:uid="{00000000-0004-0000-0100-00005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4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1"/>
      <c r="M2" s="341"/>
      <c r="N2" s="341"/>
      <c r="O2" s="341"/>
      <c r="P2" s="341"/>
      <c r="Q2" s="341"/>
      <c r="R2" s="341"/>
      <c r="S2" s="341"/>
      <c r="T2" s="341"/>
      <c r="U2" s="341"/>
      <c r="V2" s="341"/>
      <c r="AT2" s="18" t="s">
        <v>89</v>
      </c>
    </row>
    <row r="3" spans="2:46" ht="6.95" customHeight="1">
      <c r="B3" s="19"/>
      <c r="C3" s="20"/>
      <c r="D3" s="20"/>
      <c r="E3" s="20"/>
      <c r="F3" s="20"/>
      <c r="G3" s="20"/>
      <c r="H3" s="20"/>
      <c r="I3" s="20"/>
      <c r="J3" s="20"/>
      <c r="K3" s="20"/>
      <c r="L3" s="21"/>
      <c r="AT3" s="18" t="s">
        <v>82</v>
      </c>
    </row>
    <row r="4" spans="2:46" ht="24.95" customHeight="1">
      <c r="B4" s="21"/>
      <c r="D4" s="22" t="s">
        <v>113</v>
      </c>
      <c r="L4" s="21"/>
      <c r="M4" s="92" t="s">
        <v>10</v>
      </c>
      <c r="AT4" s="18" t="s">
        <v>4</v>
      </c>
    </row>
    <row r="5" spans="2:46" ht="6.95" customHeight="1">
      <c r="B5" s="21"/>
      <c r="L5" s="21"/>
    </row>
    <row r="6" spans="2:46" ht="12" customHeight="1">
      <c r="B6" s="21"/>
      <c r="D6" s="28" t="s">
        <v>16</v>
      </c>
      <c r="L6" s="21"/>
    </row>
    <row r="7" spans="2:46" ht="16.5" customHeight="1">
      <c r="B7" s="21"/>
      <c r="E7" s="330" t="str">
        <f>'Rekapitulace stavby'!K6</f>
        <v>Sklad soli Třemošnice</v>
      </c>
      <c r="F7" s="331"/>
      <c r="G7" s="331"/>
      <c r="H7" s="331"/>
      <c r="L7" s="21"/>
    </row>
    <row r="8" spans="2:46" ht="12" customHeight="1">
      <c r="B8" s="21"/>
      <c r="D8" s="28" t="s">
        <v>120</v>
      </c>
      <c r="L8" s="21"/>
    </row>
    <row r="9" spans="2:46" s="1" customFormat="1" ht="16.5" customHeight="1">
      <c r="B9" s="33"/>
      <c r="E9" s="330" t="s">
        <v>121</v>
      </c>
      <c r="F9" s="329"/>
      <c r="G9" s="329"/>
      <c r="H9" s="329"/>
      <c r="L9" s="33"/>
    </row>
    <row r="10" spans="2:46" s="1" customFormat="1" ht="12" customHeight="1">
      <c r="B10" s="33"/>
      <c r="D10" s="28" t="s">
        <v>122</v>
      </c>
      <c r="L10" s="33"/>
    </row>
    <row r="11" spans="2:46" s="1" customFormat="1" ht="16.5" customHeight="1">
      <c r="B11" s="33"/>
      <c r="E11" s="320" t="s">
        <v>992</v>
      </c>
      <c r="F11" s="329"/>
      <c r="G11" s="329"/>
      <c r="H11" s="3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16. 1. 2025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SÚS Pardubického kraje</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2"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32</v>
      </c>
      <c r="L22" s="33"/>
    </row>
    <row r="23" spans="2:12" s="1" customFormat="1" ht="18" customHeight="1">
      <c r="B23" s="33"/>
      <c r="E23" s="26" t="s">
        <v>19</v>
      </c>
      <c r="I23" s="28" t="s">
        <v>28</v>
      </c>
      <c r="J23" s="26" t="s">
        <v>19</v>
      </c>
      <c r="L23" s="33"/>
    </row>
    <row r="24" spans="2:12" s="1" customFormat="1" ht="6.95" customHeight="1">
      <c r="B24" s="33"/>
      <c r="L24" s="33"/>
    </row>
    <row r="25" spans="2:12" s="1" customFormat="1" ht="12" customHeight="1">
      <c r="B25" s="33"/>
      <c r="D25" s="28" t="s">
        <v>35</v>
      </c>
      <c r="I25" s="28" t="s">
        <v>26</v>
      </c>
      <c r="J25" s="26" t="str">
        <f>IF('Rekapitulace stavby'!AN19="","",'Rekapitulace stavby'!AN19)</f>
        <v/>
      </c>
      <c r="L25" s="33"/>
    </row>
    <row r="26" spans="2:12" s="1" customFormat="1" ht="18" customHeight="1">
      <c r="B26" s="33"/>
      <c r="E26" s="26" t="str">
        <f>IF('Rekapitulace stavby'!E20="","",'Rekapitulace stavby'!E20)</f>
        <v>Ing.Jiří Pitra</v>
      </c>
      <c r="I26" s="28" t="s">
        <v>28</v>
      </c>
      <c r="J26" s="26" t="str">
        <f>IF('Rekapitulace stavby'!AN20="","",'Rekapitulace stavby'!AN20)</f>
        <v/>
      </c>
      <c r="L26" s="33"/>
    </row>
    <row r="27" spans="2:12" s="1" customFormat="1" ht="6.95" customHeight="1">
      <c r="B27" s="33"/>
      <c r="L27" s="33"/>
    </row>
    <row r="28" spans="2:12" s="1" customFormat="1" ht="12" customHeight="1">
      <c r="B28" s="33"/>
      <c r="D28" s="28" t="s">
        <v>37</v>
      </c>
      <c r="L28" s="33"/>
    </row>
    <row r="29" spans="2:12" s="7" customFormat="1" ht="16.5" customHeight="1">
      <c r="B29" s="93"/>
      <c r="E29" s="303" t="s">
        <v>19</v>
      </c>
      <c r="F29" s="303"/>
      <c r="G29" s="303"/>
      <c r="H29" s="303"/>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39</v>
      </c>
      <c r="J32" s="64">
        <f>ROUND(J129, 2)</f>
        <v>0</v>
      </c>
      <c r="L32" s="33"/>
    </row>
    <row r="33" spans="2:12" s="1" customFormat="1" ht="6.95" customHeight="1">
      <c r="B33" s="33"/>
      <c r="D33" s="51"/>
      <c r="E33" s="51"/>
      <c r="F33" s="51"/>
      <c r="G33" s="51"/>
      <c r="H33" s="51"/>
      <c r="I33" s="51"/>
      <c r="J33" s="51"/>
      <c r="K33" s="51"/>
      <c r="L33" s="33"/>
    </row>
    <row r="34" spans="2:12" s="1" customFormat="1" ht="14.45" customHeight="1">
      <c r="B34" s="33"/>
      <c r="F34" s="36" t="s">
        <v>41</v>
      </c>
      <c r="I34" s="36" t="s">
        <v>40</v>
      </c>
      <c r="J34" s="36" t="s">
        <v>42</v>
      </c>
      <c r="L34" s="33"/>
    </row>
    <row r="35" spans="2:12" s="1" customFormat="1" ht="14.45" customHeight="1">
      <c r="B35" s="33"/>
      <c r="D35" s="53" t="s">
        <v>43</v>
      </c>
      <c r="E35" s="28" t="s">
        <v>44</v>
      </c>
      <c r="F35" s="84">
        <f>ROUND((SUM(BE129:BE246)),  2)</f>
        <v>0</v>
      </c>
      <c r="I35" s="95">
        <v>0.21</v>
      </c>
      <c r="J35" s="84">
        <f>ROUND(((SUM(BE129:BE246))*I35),  2)</f>
        <v>0</v>
      </c>
      <c r="L35" s="33"/>
    </row>
    <row r="36" spans="2:12" s="1" customFormat="1" ht="14.45" customHeight="1">
      <c r="B36" s="33"/>
      <c r="E36" s="28" t="s">
        <v>45</v>
      </c>
      <c r="F36" s="84">
        <f>ROUND((SUM(BF129:BF246)),  2)</f>
        <v>0</v>
      </c>
      <c r="I36" s="95">
        <v>0.12</v>
      </c>
      <c r="J36" s="84">
        <f>ROUND(((SUM(BF129:BF246))*I36),  2)</f>
        <v>0</v>
      </c>
      <c r="L36" s="33"/>
    </row>
    <row r="37" spans="2:12" s="1" customFormat="1" ht="14.45" hidden="1" customHeight="1">
      <c r="B37" s="33"/>
      <c r="E37" s="28" t="s">
        <v>46</v>
      </c>
      <c r="F37" s="84">
        <f>ROUND((SUM(BG129:BG246)),  2)</f>
        <v>0</v>
      </c>
      <c r="I37" s="95">
        <v>0.21</v>
      </c>
      <c r="J37" s="84">
        <f>0</f>
        <v>0</v>
      </c>
      <c r="L37" s="33"/>
    </row>
    <row r="38" spans="2:12" s="1" customFormat="1" ht="14.45" hidden="1" customHeight="1">
      <c r="B38" s="33"/>
      <c r="E38" s="28" t="s">
        <v>47</v>
      </c>
      <c r="F38" s="84">
        <f>ROUND((SUM(BH129:BH246)),  2)</f>
        <v>0</v>
      </c>
      <c r="I38" s="95">
        <v>0.12</v>
      </c>
      <c r="J38" s="84">
        <f>0</f>
        <v>0</v>
      </c>
      <c r="L38" s="33"/>
    </row>
    <row r="39" spans="2:12" s="1" customFormat="1" ht="14.45" hidden="1" customHeight="1">
      <c r="B39" s="33"/>
      <c r="E39" s="28" t="s">
        <v>48</v>
      </c>
      <c r="F39" s="84">
        <f>ROUND((SUM(BI129:BI246)),  2)</f>
        <v>0</v>
      </c>
      <c r="I39" s="95">
        <v>0</v>
      </c>
      <c r="J39" s="84">
        <f>0</f>
        <v>0</v>
      </c>
      <c r="L39" s="33"/>
    </row>
    <row r="40" spans="2:12" s="1" customFormat="1" ht="6.95" customHeight="1">
      <c r="B40" s="33"/>
      <c r="L40" s="33"/>
    </row>
    <row r="41" spans="2:12" s="1" customFormat="1" ht="25.35" customHeight="1">
      <c r="B41" s="33"/>
      <c r="C41" s="96"/>
      <c r="D41" s="97" t="s">
        <v>49</v>
      </c>
      <c r="E41" s="55"/>
      <c r="F41" s="55"/>
      <c r="G41" s="98" t="s">
        <v>50</v>
      </c>
      <c r="H41" s="99" t="s">
        <v>51</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124</v>
      </c>
      <c r="L47" s="33"/>
    </row>
    <row r="48" spans="2:12" s="1" customFormat="1" ht="6.95" customHeight="1">
      <c r="B48" s="33"/>
      <c r="L48" s="33"/>
    </row>
    <row r="49" spans="2:47" s="1" customFormat="1" ht="12" customHeight="1">
      <c r="B49" s="33"/>
      <c r="C49" s="28" t="s">
        <v>16</v>
      </c>
      <c r="L49" s="33"/>
    </row>
    <row r="50" spans="2:47" s="1" customFormat="1" ht="16.5" customHeight="1">
      <c r="B50" s="33"/>
      <c r="E50" s="330" t="str">
        <f>E7</f>
        <v>Sklad soli Třemošnice</v>
      </c>
      <c r="F50" s="331"/>
      <c r="G50" s="331"/>
      <c r="H50" s="331"/>
      <c r="L50" s="33"/>
    </row>
    <row r="51" spans="2:47" ht="12" customHeight="1">
      <c r="B51" s="21"/>
      <c r="C51" s="28" t="s">
        <v>120</v>
      </c>
      <c r="L51" s="21"/>
    </row>
    <row r="52" spans="2:47" s="1" customFormat="1" ht="16.5" customHeight="1">
      <c r="B52" s="33"/>
      <c r="E52" s="330" t="s">
        <v>121</v>
      </c>
      <c r="F52" s="329"/>
      <c r="G52" s="329"/>
      <c r="H52" s="329"/>
      <c r="L52" s="33"/>
    </row>
    <row r="53" spans="2:47" s="1" customFormat="1" ht="12" customHeight="1">
      <c r="B53" s="33"/>
      <c r="C53" s="28" t="s">
        <v>122</v>
      </c>
      <c r="L53" s="33"/>
    </row>
    <row r="54" spans="2:47" s="1" customFormat="1" ht="16.5" customHeight="1">
      <c r="B54" s="33"/>
      <c r="E54" s="320" t="str">
        <f>E11</f>
        <v>2,3 - Elektroinstalace a bleskosvod</v>
      </c>
      <c r="F54" s="329"/>
      <c r="G54" s="329"/>
      <c r="H54" s="329"/>
      <c r="L54" s="33"/>
    </row>
    <row r="55" spans="2:47" s="1" customFormat="1" ht="6.95" customHeight="1">
      <c r="B55" s="33"/>
      <c r="L55" s="33"/>
    </row>
    <row r="56" spans="2:47" s="1" customFormat="1" ht="12" customHeight="1">
      <c r="B56" s="33"/>
      <c r="C56" s="28" t="s">
        <v>21</v>
      </c>
      <c r="F56" s="26" t="str">
        <f>F14</f>
        <v xml:space="preserve"> </v>
      </c>
      <c r="I56" s="28" t="s">
        <v>23</v>
      </c>
      <c r="J56" s="50" t="str">
        <f>IF(J14="","",J14)</f>
        <v>16. 1. 2025</v>
      </c>
      <c r="L56" s="33"/>
    </row>
    <row r="57" spans="2:47" s="1" customFormat="1" ht="6.95" customHeight="1">
      <c r="B57" s="33"/>
      <c r="L57" s="33"/>
    </row>
    <row r="58" spans="2:47" s="1" customFormat="1" ht="15.2" customHeight="1">
      <c r="B58" s="33"/>
      <c r="C58" s="28" t="s">
        <v>25</v>
      </c>
      <c r="F58" s="26" t="str">
        <f>E17</f>
        <v>SÚS Pardubického kraje</v>
      </c>
      <c r="I58" s="28" t="s">
        <v>31</v>
      </c>
      <c r="J58" s="31" t="str">
        <f>E23</f>
        <v/>
      </c>
      <c r="L58" s="33"/>
    </row>
    <row r="59" spans="2:47" s="1" customFormat="1" ht="15.2" customHeight="1">
      <c r="B59" s="33"/>
      <c r="C59" s="28" t="s">
        <v>29</v>
      </c>
      <c r="F59" s="26" t="str">
        <f>IF(E20="","",E20)</f>
        <v>Vyplň údaj</v>
      </c>
      <c r="I59" s="28" t="s">
        <v>35</v>
      </c>
      <c r="J59" s="31" t="str">
        <f>E26</f>
        <v>Ing.Jiří Pitra</v>
      </c>
      <c r="L59" s="33"/>
    </row>
    <row r="60" spans="2:47" s="1" customFormat="1" ht="10.35" customHeight="1">
      <c r="B60" s="33"/>
      <c r="L60" s="33"/>
    </row>
    <row r="61" spans="2:47" s="1" customFormat="1" ht="29.25" customHeight="1">
      <c r="B61" s="33"/>
      <c r="C61" s="102" t="s">
        <v>125</v>
      </c>
      <c r="D61" s="96"/>
      <c r="E61" s="96"/>
      <c r="F61" s="96"/>
      <c r="G61" s="96"/>
      <c r="H61" s="96"/>
      <c r="I61" s="96"/>
      <c r="J61" s="103" t="s">
        <v>126</v>
      </c>
      <c r="K61" s="96"/>
      <c r="L61" s="33"/>
    </row>
    <row r="62" spans="2:47" s="1" customFormat="1" ht="10.35" customHeight="1">
      <c r="B62" s="33"/>
      <c r="L62" s="33"/>
    </row>
    <row r="63" spans="2:47" s="1" customFormat="1" ht="22.9" customHeight="1">
      <c r="B63" s="33"/>
      <c r="C63" s="104" t="s">
        <v>71</v>
      </c>
      <c r="J63" s="64">
        <f>J129</f>
        <v>0</v>
      </c>
      <c r="L63" s="33"/>
      <c r="AU63" s="18" t="s">
        <v>127</v>
      </c>
    </row>
    <row r="64" spans="2:47" s="8" customFormat="1" ht="24.95" customHeight="1">
      <c r="B64" s="105"/>
      <c r="D64" s="106" t="s">
        <v>993</v>
      </c>
      <c r="E64" s="107"/>
      <c r="F64" s="107"/>
      <c r="G64" s="107"/>
      <c r="H64" s="107"/>
      <c r="I64" s="107"/>
      <c r="J64" s="108">
        <f>J130</f>
        <v>0</v>
      </c>
      <c r="L64" s="105"/>
    </row>
    <row r="65" spans="2:12" s="9" customFormat="1" ht="19.899999999999999" customHeight="1">
      <c r="B65" s="109"/>
      <c r="D65" s="110" t="s">
        <v>994</v>
      </c>
      <c r="E65" s="111"/>
      <c r="F65" s="111"/>
      <c r="G65" s="111"/>
      <c r="H65" s="111"/>
      <c r="I65" s="111"/>
      <c r="J65" s="112">
        <f>J131</f>
        <v>0</v>
      </c>
      <c r="L65" s="109"/>
    </row>
    <row r="66" spans="2:12" s="9" customFormat="1" ht="14.85" customHeight="1">
      <c r="B66" s="109"/>
      <c r="D66" s="110" t="s">
        <v>995</v>
      </c>
      <c r="E66" s="111"/>
      <c r="F66" s="111"/>
      <c r="G66" s="111"/>
      <c r="H66" s="111"/>
      <c r="I66" s="111"/>
      <c r="J66" s="112">
        <f>J132</f>
        <v>0</v>
      </c>
      <c r="L66" s="109"/>
    </row>
    <row r="67" spans="2:12" s="9" customFormat="1" ht="14.85" customHeight="1">
      <c r="B67" s="109"/>
      <c r="D67" s="110" t="s">
        <v>996</v>
      </c>
      <c r="E67" s="111"/>
      <c r="F67" s="111"/>
      <c r="G67" s="111"/>
      <c r="H67" s="111"/>
      <c r="I67" s="111"/>
      <c r="J67" s="112">
        <f>J134</f>
        <v>0</v>
      </c>
      <c r="L67" s="109"/>
    </row>
    <row r="68" spans="2:12" s="9" customFormat="1" ht="14.85" customHeight="1">
      <c r="B68" s="109"/>
      <c r="D68" s="110" t="s">
        <v>997</v>
      </c>
      <c r="E68" s="111"/>
      <c r="F68" s="111"/>
      <c r="G68" s="111"/>
      <c r="H68" s="111"/>
      <c r="I68" s="111"/>
      <c r="J68" s="112">
        <f>J136</f>
        <v>0</v>
      </c>
      <c r="L68" s="109"/>
    </row>
    <row r="69" spans="2:12" s="9" customFormat="1" ht="14.85" customHeight="1">
      <c r="B69" s="109"/>
      <c r="D69" s="110" t="s">
        <v>998</v>
      </c>
      <c r="E69" s="111"/>
      <c r="F69" s="111"/>
      <c r="G69" s="111"/>
      <c r="H69" s="111"/>
      <c r="I69" s="111"/>
      <c r="J69" s="112">
        <f>J138</f>
        <v>0</v>
      </c>
      <c r="L69" s="109"/>
    </row>
    <row r="70" spans="2:12" s="9" customFormat="1" ht="14.85" customHeight="1">
      <c r="B70" s="109"/>
      <c r="D70" s="110" t="s">
        <v>999</v>
      </c>
      <c r="E70" s="111"/>
      <c r="F70" s="111"/>
      <c r="G70" s="111"/>
      <c r="H70" s="111"/>
      <c r="I70" s="111"/>
      <c r="J70" s="112">
        <f>J140</f>
        <v>0</v>
      </c>
      <c r="L70" s="109"/>
    </row>
    <row r="71" spans="2:12" s="9" customFormat="1" ht="14.85" customHeight="1">
      <c r="B71" s="109"/>
      <c r="D71" s="110" t="s">
        <v>1000</v>
      </c>
      <c r="E71" s="111"/>
      <c r="F71" s="111"/>
      <c r="G71" s="111"/>
      <c r="H71" s="111"/>
      <c r="I71" s="111"/>
      <c r="J71" s="112">
        <f>J142</f>
        <v>0</v>
      </c>
      <c r="L71" s="109"/>
    </row>
    <row r="72" spans="2:12" s="9" customFormat="1" ht="14.85" customHeight="1">
      <c r="B72" s="109"/>
      <c r="D72" s="110" t="s">
        <v>1001</v>
      </c>
      <c r="E72" s="111"/>
      <c r="F72" s="111"/>
      <c r="G72" s="111"/>
      <c r="H72" s="111"/>
      <c r="I72" s="111"/>
      <c r="J72" s="112">
        <f>J144</f>
        <v>0</v>
      </c>
      <c r="L72" s="109"/>
    </row>
    <row r="73" spans="2:12" s="9" customFormat="1" ht="14.85" customHeight="1">
      <c r="B73" s="109"/>
      <c r="D73" s="110" t="s">
        <v>1002</v>
      </c>
      <c r="E73" s="111"/>
      <c r="F73" s="111"/>
      <c r="G73" s="111"/>
      <c r="H73" s="111"/>
      <c r="I73" s="111"/>
      <c r="J73" s="112">
        <f>J147</f>
        <v>0</v>
      </c>
      <c r="L73" s="109"/>
    </row>
    <row r="74" spans="2:12" s="9" customFormat="1" ht="14.85" customHeight="1">
      <c r="B74" s="109"/>
      <c r="D74" s="110" t="s">
        <v>1003</v>
      </c>
      <c r="E74" s="111"/>
      <c r="F74" s="111"/>
      <c r="G74" s="111"/>
      <c r="H74" s="111"/>
      <c r="I74" s="111"/>
      <c r="J74" s="112">
        <f>J150</f>
        <v>0</v>
      </c>
      <c r="L74" s="109"/>
    </row>
    <row r="75" spans="2:12" s="9" customFormat="1" ht="14.85" customHeight="1">
      <c r="B75" s="109"/>
      <c r="D75" s="110" t="s">
        <v>1004</v>
      </c>
      <c r="E75" s="111"/>
      <c r="F75" s="111"/>
      <c r="G75" s="111"/>
      <c r="H75" s="111"/>
      <c r="I75" s="111"/>
      <c r="J75" s="112">
        <f>J152</f>
        <v>0</v>
      </c>
      <c r="L75" s="109"/>
    </row>
    <row r="76" spans="2:12" s="9" customFormat="1" ht="19.899999999999999" customHeight="1">
      <c r="B76" s="109"/>
      <c r="D76" s="110" t="s">
        <v>1005</v>
      </c>
      <c r="E76" s="111"/>
      <c r="F76" s="111"/>
      <c r="G76" s="111"/>
      <c r="H76" s="111"/>
      <c r="I76" s="111"/>
      <c r="J76" s="112">
        <f>J155</f>
        <v>0</v>
      </c>
      <c r="L76" s="109"/>
    </row>
    <row r="77" spans="2:12" s="9" customFormat="1" ht="14.85" customHeight="1">
      <c r="B77" s="109"/>
      <c r="D77" s="110" t="s">
        <v>1006</v>
      </c>
      <c r="E77" s="111"/>
      <c r="F77" s="111"/>
      <c r="G77" s="111"/>
      <c r="H77" s="111"/>
      <c r="I77" s="111"/>
      <c r="J77" s="112">
        <f>J156</f>
        <v>0</v>
      </c>
      <c r="L77" s="109"/>
    </row>
    <row r="78" spans="2:12" s="9" customFormat="1" ht="14.85" customHeight="1">
      <c r="B78" s="109"/>
      <c r="D78" s="110" t="s">
        <v>1007</v>
      </c>
      <c r="E78" s="111"/>
      <c r="F78" s="111"/>
      <c r="G78" s="111"/>
      <c r="H78" s="111"/>
      <c r="I78" s="111"/>
      <c r="J78" s="112">
        <f>J159</f>
        <v>0</v>
      </c>
      <c r="L78" s="109"/>
    </row>
    <row r="79" spans="2:12" s="9" customFormat="1" ht="14.85" customHeight="1">
      <c r="B79" s="109"/>
      <c r="D79" s="110" t="s">
        <v>1008</v>
      </c>
      <c r="E79" s="111"/>
      <c r="F79" s="111"/>
      <c r="G79" s="111"/>
      <c r="H79" s="111"/>
      <c r="I79" s="111"/>
      <c r="J79" s="112">
        <f>J161</f>
        <v>0</v>
      </c>
      <c r="L79" s="109"/>
    </row>
    <row r="80" spans="2:12" s="9" customFormat="1" ht="14.85" customHeight="1">
      <c r="B80" s="109"/>
      <c r="D80" s="110" t="s">
        <v>1009</v>
      </c>
      <c r="E80" s="111"/>
      <c r="F80" s="111"/>
      <c r="G80" s="111"/>
      <c r="H80" s="111"/>
      <c r="I80" s="111"/>
      <c r="J80" s="112">
        <f>J177</f>
        <v>0</v>
      </c>
      <c r="L80" s="109"/>
    </row>
    <row r="81" spans="2:12" s="9" customFormat="1" ht="14.85" customHeight="1">
      <c r="B81" s="109"/>
      <c r="D81" s="110" t="s">
        <v>1010</v>
      </c>
      <c r="E81" s="111"/>
      <c r="F81" s="111"/>
      <c r="G81" s="111"/>
      <c r="H81" s="111"/>
      <c r="I81" s="111"/>
      <c r="J81" s="112">
        <f>J179</f>
        <v>0</v>
      </c>
      <c r="L81" s="109"/>
    </row>
    <row r="82" spans="2:12" s="9" customFormat="1" ht="14.85" customHeight="1">
      <c r="B82" s="109"/>
      <c r="D82" s="110" t="s">
        <v>1011</v>
      </c>
      <c r="E82" s="111"/>
      <c r="F82" s="111"/>
      <c r="G82" s="111"/>
      <c r="H82" s="111"/>
      <c r="I82" s="111"/>
      <c r="J82" s="112">
        <f>J181</f>
        <v>0</v>
      </c>
      <c r="L82" s="109"/>
    </row>
    <row r="83" spans="2:12" s="8" customFormat="1" ht="24.95" customHeight="1">
      <c r="B83" s="105"/>
      <c r="D83" s="106" t="s">
        <v>1012</v>
      </c>
      <c r="E83" s="107"/>
      <c r="F83" s="107"/>
      <c r="G83" s="107"/>
      <c r="H83" s="107"/>
      <c r="I83" s="107"/>
      <c r="J83" s="108">
        <f>J183</f>
        <v>0</v>
      </c>
      <c r="L83" s="105"/>
    </row>
    <row r="84" spans="2:12" s="9" customFormat="1" ht="19.899999999999999" customHeight="1">
      <c r="B84" s="109"/>
      <c r="D84" s="110" t="s">
        <v>994</v>
      </c>
      <c r="E84" s="111"/>
      <c r="F84" s="111"/>
      <c r="G84" s="111"/>
      <c r="H84" s="111"/>
      <c r="I84" s="111"/>
      <c r="J84" s="112">
        <f>J184</f>
        <v>0</v>
      </c>
      <c r="L84" s="109"/>
    </row>
    <row r="85" spans="2:12" s="9" customFormat="1" ht="14.85" customHeight="1">
      <c r="B85" s="109"/>
      <c r="D85" s="110" t="s">
        <v>995</v>
      </c>
      <c r="E85" s="111"/>
      <c r="F85" s="111"/>
      <c r="G85" s="111"/>
      <c r="H85" s="111"/>
      <c r="I85" s="111"/>
      <c r="J85" s="112">
        <f>J185</f>
        <v>0</v>
      </c>
      <c r="L85" s="109"/>
    </row>
    <row r="86" spans="2:12" s="9" customFormat="1" ht="14.85" customHeight="1">
      <c r="B86" s="109"/>
      <c r="D86" s="110" t="s">
        <v>996</v>
      </c>
      <c r="E86" s="111"/>
      <c r="F86" s="111"/>
      <c r="G86" s="111"/>
      <c r="H86" s="111"/>
      <c r="I86" s="111"/>
      <c r="J86" s="112">
        <f>J187</f>
        <v>0</v>
      </c>
      <c r="L86" s="109"/>
    </row>
    <row r="87" spans="2:12" s="9" customFormat="1" ht="14.85" customHeight="1">
      <c r="B87" s="109"/>
      <c r="D87" s="110" t="s">
        <v>998</v>
      </c>
      <c r="E87" s="111"/>
      <c r="F87" s="111"/>
      <c r="G87" s="111"/>
      <c r="H87" s="111"/>
      <c r="I87" s="111"/>
      <c r="J87" s="112">
        <f>J189</f>
        <v>0</v>
      </c>
      <c r="L87" s="109"/>
    </row>
    <row r="88" spans="2:12" s="9" customFormat="1" ht="14.85" customHeight="1">
      <c r="B88" s="109"/>
      <c r="D88" s="110" t="s">
        <v>999</v>
      </c>
      <c r="E88" s="111"/>
      <c r="F88" s="111"/>
      <c r="G88" s="111"/>
      <c r="H88" s="111"/>
      <c r="I88" s="111"/>
      <c r="J88" s="112">
        <f>J191</f>
        <v>0</v>
      </c>
      <c r="L88" s="109"/>
    </row>
    <row r="89" spans="2:12" s="9" customFormat="1" ht="14.85" customHeight="1">
      <c r="B89" s="109"/>
      <c r="D89" s="110" t="s">
        <v>1013</v>
      </c>
      <c r="E89" s="111"/>
      <c r="F89" s="111"/>
      <c r="G89" s="111"/>
      <c r="H89" s="111"/>
      <c r="I89" s="111"/>
      <c r="J89" s="112">
        <f>J193</f>
        <v>0</v>
      </c>
      <c r="L89" s="109"/>
    </row>
    <row r="90" spans="2:12" s="9" customFormat="1" ht="14.85" customHeight="1">
      <c r="B90" s="109"/>
      <c r="D90" s="110" t="s">
        <v>1014</v>
      </c>
      <c r="E90" s="111"/>
      <c r="F90" s="111"/>
      <c r="G90" s="111"/>
      <c r="H90" s="111"/>
      <c r="I90" s="111"/>
      <c r="J90" s="112">
        <f>J195</f>
        <v>0</v>
      </c>
      <c r="L90" s="109"/>
    </row>
    <row r="91" spans="2:12" s="9" customFormat="1" ht="14.85" customHeight="1">
      <c r="B91" s="109"/>
      <c r="D91" s="110" t="s">
        <v>1000</v>
      </c>
      <c r="E91" s="111"/>
      <c r="F91" s="111"/>
      <c r="G91" s="111"/>
      <c r="H91" s="111"/>
      <c r="I91" s="111"/>
      <c r="J91" s="112">
        <f>J197</f>
        <v>0</v>
      </c>
      <c r="L91" s="109"/>
    </row>
    <row r="92" spans="2:12" s="9" customFormat="1" ht="14.85" customHeight="1">
      <c r="B92" s="109"/>
      <c r="D92" s="110" t="s">
        <v>1001</v>
      </c>
      <c r="E92" s="111"/>
      <c r="F92" s="111"/>
      <c r="G92" s="111"/>
      <c r="H92" s="111"/>
      <c r="I92" s="111"/>
      <c r="J92" s="112">
        <f>J199</f>
        <v>0</v>
      </c>
      <c r="L92" s="109"/>
    </row>
    <row r="93" spans="2:12" s="9" customFormat="1" ht="14.85" customHeight="1">
      <c r="B93" s="109"/>
      <c r="D93" s="110" t="s">
        <v>1002</v>
      </c>
      <c r="E93" s="111"/>
      <c r="F93" s="111"/>
      <c r="G93" s="111"/>
      <c r="H93" s="111"/>
      <c r="I93" s="111"/>
      <c r="J93" s="112">
        <f>J202</f>
        <v>0</v>
      </c>
      <c r="L93" s="109"/>
    </row>
    <row r="94" spans="2:12" s="9" customFormat="1" ht="14.85" customHeight="1">
      <c r="B94" s="109"/>
      <c r="D94" s="110" t="s">
        <v>1003</v>
      </c>
      <c r="E94" s="111"/>
      <c r="F94" s="111"/>
      <c r="G94" s="111"/>
      <c r="H94" s="111"/>
      <c r="I94" s="111"/>
      <c r="J94" s="112">
        <f>J204</f>
        <v>0</v>
      </c>
      <c r="L94" s="109"/>
    </row>
    <row r="95" spans="2:12" s="9" customFormat="1" ht="14.85" customHeight="1">
      <c r="B95" s="109"/>
      <c r="D95" s="110" t="s">
        <v>1004</v>
      </c>
      <c r="E95" s="111"/>
      <c r="F95" s="111"/>
      <c r="G95" s="111"/>
      <c r="H95" s="111"/>
      <c r="I95" s="111"/>
      <c r="J95" s="112">
        <f>J206</f>
        <v>0</v>
      </c>
      <c r="L95" s="109"/>
    </row>
    <row r="96" spans="2:12" s="9" customFormat="1" ht="14.85" customHeight="1">
      <c r="B96" s="109"/>
      <c r="D96" s="110" t="s">
        <v>1015</v>
      </c>
      <c r="E96" s="111"/>
      <c r="F96" s="111"/>
      <c r="G96" s="111"/>
      <c r="H96" s="111"/>
      <c r="I96" s="111"/>
      <c r="J96" s="112">
        <f>J209</f>
        <v>0</v>
      </c>
      <c r="L96" s="109"/>
    </row>
    <row r="97" spans="2:12" s="9" customFormat="1" ht="14.85" customHeight="1">
      <c r="B97" s="109"/>
      <c r="D97" s="110" t="s">
        <v>1016</v>
      </c>
      <c r="E97" s="111"/>
      <c r="F97" s="111"/>
      <c r="G97" s="111"/>
      <c r="H97" s="111"/>
      <c r="I97" s="111"/>
      <c r="J97" s="112">
        <f>J214</f>
        <v>0</v>
      </c>
      <c r="L97" s="109"/>
    </row>
    <row r="98" spans="2:12" s="9" customFormat="1" ht="14.85" customHeight="1">
      <c r="B98" s="109"/>
      <c r="D98" s="110" t="s">
        <v>1017</v>
      </c>
      <c r="E98" s="111"/>
      <c r="F98" s="111"/>
      <c r="G98" s="111"/>
      <c r="H98" s="111"/>
      <c r="I98" s="111"/>
      <c r="J98" s="112">
        <f>J216</f>
        <v>0</v>
      </c>
      <c r="L98" s="109"/>
    </row>
    <row r="99" spans="2:12" s="9" customFormat="1" ht="19.899999999999999" customHeight="1">
      <c r="B99" s="109"/>
      <c r="D99" s="110" t="s">
        <v>1005</v>
      </c>
      <c r="E99" s="111"/>
      <c r="F99" s="111"/>
      <c r="G99" s="111"/>
      <c r="H99" s="111"/>
      <c r="I99" s="111"/>
      <c r="J99" s="112">
        <f>J218</f>
        <v>0</v>
      </c>
      <c r="L99" s="109"/>
    </row>
    <row r="100" spans="2:12" s="9" customFormat="1" ht="14.85" customHeight="1">
      <c r="B100" s="109"/>
      <c r="D100" s="110" t="s">
        <v>1006</v>
      </c>
      <c r="E100" s="111"/>
      <c r="F100" s="111"/>
      <c r="G100" s="111"/>
      <c r="H100" s="111"/>
      <c r="I100" s="111"/>
      <c r="J100" s="112">
        <f>J219</f>
        <v>0</v>
      </c>
      <c r="L100" s="109"/>
    </row>
    <row r="101" spans="2:12" s="9" customFormat="1" ht="14.85" customHeight="1">
      <c r="B101" s="109"/>
      <c r="D101" s="110" t="s">
        <v>1007</v>
      </c>
      <c r="E101" s="111"/>
      <c r="F101" s="111"/>
      <c r="G101" s="111"/>
      <c r="H101" s="111"/>
      <c r="I101" s="111"/>
      <c r="J101" s="112">
        <f>J222</f>
        <v>0</v>
      </c>
      <c r="L101" s="109"/>
    </row>
    <row r="102" spans="2:12" s="9" customFormat="1" ht="14.85" customHeight="1">
      <c r="B102" s="109"/>
      <c r="D102" s="110" t="s">
        <v>1008</v>
      </c>
      <c r="E102" s="111"/>
      <c r="F102" s="111"/>
      <c r="G102" s="111"/>
      <c r="H102" s="111"/>
      <c r="I102" s="111"/>
      <c r="J102" s="112">
        <f>J224</f>
        <v>0</v>
      </c>
      <c r="L102" s="109"/>
    </row>
    <row r="103" spans="2:12" s="9" customFormat="1" ht="14.85" customHeight="1">
      <c r="B103" s="109"/>
      <c r="D103" s="110" t="s">
        <v>1009</v>
      </c>
      <c r="E103" s="111"/>
      <c r="F103" s="111"/>
      <c r="G103" s="111"/>
      <c r="H103" s="111"/>
      <c r="I103" s="111"/>
      <c r="J103" s="112">
        <f>J234</f>
        <v>0</v>
      </c>
      <c r="L103" s="109"/>
    </row>
    <row r="104" spans="2:12" s="9" customFormat="1" ht="14.85" customHeight="1">
      <c r="B104" s="109"/>
      <c r="D104" s="110" t="s">
        <v>1010</v>
      </c>
      <c r="E104" s="111"/>
      <c r="F104" s="111"/>
      <c r="G104" s="111"/>
      <c r="H104" s="111"/>
      <c r="I104" s="111"/>
      <c r="J104" s="112">
        <f>J236</f>
        <v>0</v>
      </c>
      <c r="L104" s="109"/>
    </row>
    <row r="105" spans="2:12" s="9" customFormat="1" ht="14.85" customHeight="1">
      <c r="B105" s="109"/>
      <c r="D105" s="110" t="s">
        <v>1011</v>
      </c>
      <c r="E105" s="111"/>
      <c r="F105" s="111"/>
      <c r="G105" s="111"/>
      <c r="H105" s="111"/>
      <c r="I105" s="111"/>
      <c r="J105" s="112">
        <f>J238</f>
        <v>0</v>
      </c>
      <c r="L105" s="109"/>
    </row>
    <row r="106" spans="2:12" s="9" customFormat="1" ht="14.85" customHeight="1">
      <c r="B106" s="109"/>
      <c r="D106" s="110" t="s">
        <v>1018</v>
      </c>
      <c r="E106" s="111"/>
      <c r="F106" s="111"/>
      <c r="G106" s="111"/>
      <c r="H106" s="111"/>
      <c r="I106" s="111"/>
      <c r="J106" s="112">
        <f>J241</f>
        <v>0</v>
      </c>
      <c r="L106" s="109"/>
    </row>
    <row r="107" spans="2:12" s="8" customFormat="1" ht="24.95" customHeight="1">
      <c r="B107" s="105"/>
      <c r="D107" s="106" t="s">
        <v>1019</v>
      </c>
      <c r="E107" s="107"/>
      <c r="F107" s="107"/>
      <c r="G107" s="107"/>
      <c r="H107" s="107"/>
      <c r="I107" s="107"/>
      <c r="J107" s="108">
        <f>J243</f>
        <v>0</v>
      </c>
      <c r="L107" s="105"/>
    </row>
    <row r="108" spans="2:12" s="1" customFormat="1" ht="21.75" customHeight="1">
      <c r="B108" s="33"/>
      <c r="L108" s="33"/>
    </row>
    <row r="109" spans="2:12" s="1" customFormat="1" ht="6.95" customHeight="1">
      <c r="B109" s="42"/>
      <c r="C109" s="43"/>
      <c r="D109" s="43"/>
      <c r="E109" s="43"/>
      <c r="F109" s="43"/>
      <c r="G109" s="43"/>
      <c r="H109" s="43"/>
      <c r="I109" s="43"/>
      <c r="J109" s="43"/>
      <c r="K109" s="43"/>
      <c r="L109" s="33"/>
    </row>
    <row r="113" spans="2:20" s="1" customFormat="1" ht="6.95" customHeight="1">
      <c r="B113" s="44"/>
      <c r="C113" s="45"/>
      <c r="D113" s="45"/>
      <c r="E113" s="45"/>
      <c r="F113" s="45"/>
      <c r="G113" s="45"/>
      <c r="H113" s="45"/>
      <c r="I113" s="45"/>
      <c r="J113" s="45"/>
      <c r="K113" s="45"/>
      <c r="L113" s="33"/>
    </row>
    <row r="114" spans="2:20" s="1" customFormat="1" ht="24.95" customHeight="1">
      <c r="B114" s="33"/>
      <c r="C114" s="22" t="s">
        <v>148</v>
      </c>
      <c r="L114" s="33"/>
    </row>
    <row r="115" spans="2:20" s="1" customFormat="1" ht="6.95" customHeight="1">
      <c r="B115" s="33"/>
      <c r="L115" s="33"/>
    </row>
    <row r="116" spans="2:20" s="1" customFormat="1" ht="12" customHeight="1">
      <c r="B116" s="33"/>
      <c r="C116" s="28" t="s">
        <v>16</v>
      </c>
      <c r="L116" s="33"/>
    </row>
    <row r="117" spans="2:20" s="1" customFormat="1" ht="16.5" customHeight="1">
      <c r="B117" s="33"/>
      <c r="E117" s="330" t="str">
        <f>E7</f>
        <v>Sklad soli Třemošnice</v>
      </c>
      <c r="F117" s="331"/>
      <c r="G117" s="331"/>
      <c r="H117" s="331"/>
      <c r="L117" s="33"/>
    </row>
    <row r="118" spans="2:20" ht="12" customHeight="1">
      <c r="B118" s="21"/>
      <c r="C118" s="28" t="s">
        <v>120</v>
      </c>
      <c r="L118" s="21"/>
    </row>
    <row r="119" spans="2:20" s="1" customFormat="1" ht="16.5" customHeight="1">
      <c r="B119" s="33"/>
      <c r="E119" s="330" t="s">
        <v>121</v>
      </c>
      <c r="F119" s="329"/>
      <c r="G119" s="329"/>
      <c r="H119" s="329"/>
      <c r="L119" s="33"/>
    </row>
    <row r="120" spans="2:20" s="1" customFormat="1" ht="12" customHeight="1">
      <c r="B120" s="33"/>
      <c r="C120" s="28" t="s">
        <v>122</v>
      </c>
      <c r="L120" s="33"/>
    </row>
    <row r="121" spans="2:20" s="1" customFormat="1" ht="16.5" customHeight="1">
      <c r="B121" s="33"/>
      <c r="E121" s="320" t="str">
        <f>E11</f>
        <v>2,3 - Elektroinstalace a bleskosvod</v>
      </c>
      <c r="F121" s="329"/>
      <c r="G121" s="329"/>
      <c r="H121" s="329"/>
      <c r="L121" s="33"/>
    </row>
    <row r="122" spans="2:20" s="1" customFormat="1" ht="6.95" customHeight="1">
      <c r="B122" s="33"/>
      <c r="L122" s="33"/>
    </row>
    <row r="123" spans="2:20" s="1" customFormat="1" ht="12" customHeight="1">
      <c r="B123" s="33"/>
      <c r="C123" s="28" t="s">
        <v>21</v>
      </c>
      <c r="F123" s="26" t="str">
        <f>F14</f>
        <v xml:space="preserve"> </v>
      </c>
      <c r="I123" s="28" t="s">
        <v>23</v>
      </c>
      <c r="J123" s="50" t="str">
        <f>IF(J14="","",J14)</f>
        <v>16. 1. 2025</v>
      </c>
      <c r="L123" s="33"/>
    </row>
    <row r="124" spans="2:20" s="1" customFormat="1" ht="6.95" customHeight="1">
      <c r="B124" s="33"/>
      <c r="L124" s="33"/>
    </row>
    <row r="125" spans="2:20" s="1" customFormat="1" ht="15.2" customHeight="1">
      <c r="B125" s="33"/>
      <c r="C125" s="28" t="s">
        <v>25</v>
      </c>
      <c r="F125" s="26" t="str">
        <f>E17</f>
        <v>SÚS Pardubického kraje</v>
      </c>
      <c r="I125" s="28" t="s">
        <v>31</v>
      </c>
      <c r="J125" s="31" t="str">
        <f>E23</f>
        <v/>
      </c>
      <c r="L125" s="33"/>
    </row>
    <row r="126" spans="2:20" s="1" customFormat="1" ht="15.2" customHeight="1">
      <c r="B126" s="33"/>
      <c r="C126" s="28" t="s">
        <v>29</v>
      </c>
      <c r="F126" s="26" t="str">
        <f>IF(E20="","",E20)</f>
        <v>Vyplň údaj</v>
      </c>
      <c r="I126" s="28" t="s">
        <v>35</v>
      </c>
      <c r="J126" s="31" t="str">
        <f>E26</f>
        <v>Ing.Jiří Pitra</v>
      </c>
      <c r="L126" s="33"/>
    </row>
    <row r="127" spans="2:20" s="1" customFormat="1" ht="10.35" customHeight="1">
      <c r="B127" s="33"/>
      <c r="L127" s="33"/>
    </row>
    <row r="128" spans="2:20" s="10" customFormat="1" ht="29.25" customHeight="1">
      <c r="B128" s="113"/>
      <c r="C128" s="114" t="s">
        <v>149</v>
      </c>
      <c r="D128" s="115" t="s">
        <v>58</v>
      </c>
      <c r="E128" s="115" t="s">
        <v>54</v>
      </c>
      <c r="F128" s="115" t="s">
        <v>55</v>
      </c>
      <c r="G128" s="115" t="s">
        <v>150</v>
      </c>
      <c r="H128" s="115" t="s">
        <v>151</v>
      </c>
      <c r="I128" s="115" t="s">
        <v>152</v>
      </c>
      <c r="J128" s="115" t="s">
        <v>126</v>
      </c>
      <c r="K128" s="116" t="s">
        <v>153</v>
      </c>
      <c r="L128" s="113"/>
      <c r="M128" s="57" t="s">
        <v>19</v>
      </c>
      <c r="N128" s="58" t="s">
        <v>43</v>
      </c>
      <c r="O128" s="58" t="s">
        <v>154</v>
      </c>
      <c r="P128" s="58" t="s">
        <v>155</v>
      </c>
      <c r="Q128" s="58" t="s">
        <v>156</v>
      </c>
      <c r="R128" s="58" t="s">
        <v>157</v>
      </c>
      <c r="S128" s="58" t="s">
        <v>158</v>
      </c>
      <c r="T128" s="59" t="s">
        <v>159</v>
      </c>
    </row>
    <row r="129" spans="2:65" s="1" customFormat="1" ht="22.9" customHeight="1">
      <c r="B129" s="33"/>
      <c r="C129" s="62" t="s">
        <v>160</v>
      </c>
      <c r="J129" s="117">
        <f>BK129</f>
        <v>0</v>
      </c>
      <c r="L129" s="33"/>
      <c r="M129" s="60"/>
      <c r="N129" s="51"/>
      <c r="O129" s="51"/>
      <c r="P129" s="118">
        <f>P130+P183+P243</f>
        <v>0</v>
      </c>
      <c r="Q129" s="51"/>
      <c r="R129" s="118">
        <f>R130+R183+R243</f>
        <v>0</v>
      </c>
      <c r="S129" s="51"/>
      <c r="T129" s="119">
        <f>T130+T183+T243</f>
        <v>0</v>
      </c>
      <c r="AT129" s="18" t="s">
        <v>72</v>
      </c>
      <c r="AU129" s="18" t="s">
        <v>127</v>
      </c>
      <c r="BK129" s="120">
        <f>BK130+BK183+BK243</f>
        <v>0</v>
      </c>
    </row>
    <row r="130" spans="2:65" s="11" customFormat="1" ht="25.9" customHeight="1">
      <c r="B130" s="121"/>
      <c r="D130" s="122" t="s">
        <v>72</v>
      </c>
      <c r="E130" s="123" t="s">
        <v>1020</v>
      </c>
      <c r="F130" s="123" t="s">
        <v>1021</v>
      </c>
      <c r="I130" s="124"/>
      <c r="J130" s="125">
        <f>BK130</f>
        <v>0</v>
      </c>
      <c r="L130" s="121"/>
      <c r="M130" s="126"/>
      <c r="P130" s="127">
        <f>P131+P155</f>
        <v>0</v>
      </c>
      <c r="R130" s="127">
        <f>R131+R155</f>
        <v>0</v>
      </c>
      <c r="T130" s="128">
        <f>T131+T155</f>
        <v>0</v>
      </c>
      <c r="AR130" s="122" t="s">
        <v>80</v>
      </c>
      <c r="AT130" s="129" t="s">
        <v>72</v>
      </c>
      <c r="AU130" s="129" t="s">
        <v>73</v>
      </c>
      <c r="AY130" s="122" t="s">
        <v>163</v>
      </c>
      <c r="BK130" s="130">
        <f>BK131+BK155</f>
        <v>0</v>
      </c>
    </row>
    <row r="131" spans="2:65" s="11" customFormat="1" ht="22.9" customHeight="1">
      <c r="B131" s="121"/>
      <c r="D131" s="122" t="s">
        <v>72</v>
      </c>
      <c r="E131" s="131" t="s">
        <v>1022</v>
      </c>
      <c r="F131" s="131" t="s">
        <v>1023</v>
      </c>
      <c r="I131" s="124"/>
      <c r="J131" s="132">
        <f>BK131</f>
        <v>0</v>
      </c>
      <c r="L131" s="121"/>
      <c r="M131" s="126"/>
      <c r="P131" s="127">
        <f>P132+P134+P136+P138+P140+P142+P144+P147+P150+P152</f>
        <v>0</v>
      </c>
      <c r="R131" s="127">
        <f>R132+R134+R136+R138+R140+R142+R144+R147+R150+R152</f>
        <v>0</v>
      </c>
      <c r="T131" s="128">
        <f>T132+T134+T136+T138+T140+T142+T144+T147+T150+T152</f>
        <v>0</v>
      </c>
      <c r="AR131" s="122" t="s">
        <v>80</v>
      </c>
      <c r="AT131" s="129" t="s">
        <v>72</v>
      </c>
      <c r="AU131" s="129" t="s">
        <v>80</v>
      </c>
      <c r="AY131" s="122" t="s">
        <v>163</v>
      </c>
      <c r="BK131" s="130">
        <f>BK132+BK134+BK136+BK138+BK140+BK142+BK144+BK147+BK150+BK152</f>
        <v>0</v>
      </c>
    </row>
    <row r="132" spans="2:65" s="11" customFormat="1" ht="20.85" customHeight="1">
      <c r="B132" s="121"/>
      <c r="D132" s="122" t="s">
        <v>72</v>
      </c>
      <c r="E132" s="131" t="s">
        <v>1024</v>
      </c>
      <c r="F132" s="131" t="s">
        <v>1025</v>
      </c>
      <c r="I132" s="124"/>
      <c r="J132" s="132">
        <f>BK132</f>
        <v>0</v>
      </c>
      <c r="L132" s="121"/>
      <c r="M132" s="126"/>
      <c r="P132" s="127">
        <f>P133</f>
        <v>0</v>
      </c>
      <c r="R132" s="127">
        <f>R133</f>
        <v>0</v>
      </c>
      <c r="T132" s="128">
        <f>T133</f>
        <v>0</v>
      </c>
      <c r="AR132" s="122" t="s">
        <v>80</v>
      </c>
      <c r="AT132" s="129" t="s">
        <v>72</v>
      </c>
      <c r="AU132" s="129" t="s">
        <v>82</v>
      </c>
      <c r="AY132" s="122" t="s">
        <v>163</v>
      </c>
      <c r="BK132" s="130">
        <f>BK133</f>
        <v>0</v>
      </c>
    </row>
    <row r="133" spans="2:65" s="1" customFormat="1" ht="16.5" customHeight="1">
      <c r="B133" s="33"/>
      <c r="C133" s="179" t="s">
        <v>80</v>
      </c>
      <c r="D133" s="179" t="s">
        <v>342</v>
      </c>
      <c r="E133" s="180" t="s">
        <v>1026</v>
      </c>
      <c r="F133" s="181" t="s">
        <v>1027</v>
      </c>
      <c r="G133" s="182" t="s">
        <v>239</v>
      </c>
      <c r="H133" s="183">
        <v>40</v>
      </c>
      <c r="I133" s="184"/>
      <c r="J133" s="185">
        <f>ROUND(I133*H133,2)</f>
        <v>0</v>
      </c>
      <c r="K133" s="181" t="s">
        <v>19</v>
      </c>
      <c r="L133" s="186"/>
      <c r="M133" s="187" t="s">
        <v>19</v>
      </c>
      <c r="N133" s="188" t="s">
        <v>44</v>
      </c>
      <c r="P133" s="142">
        <f>O133*H133</f>
        <v>0</v>
      </c>
      <c r="Q133" s="142">
        <v>0</v>
      </c>
      <c r="R133" s="142">
        <f>Q133*H133</f>
        <v>0</v>
      </c>
      <c r="S133" s="142">
        <v>0</v>
      </c>
      <c r="T133" s="143">
        <f>S133*H133</f>
        <v>0</v>
      </c>
      <c r="AR133" s="144" t="s">
        <v>215</v>
      </c>
      <c r="AT133" s="144" t="s">
        <v>342</v>
      </c>
      <c r="AU133" s="144" t="s">
        <v>181</v>
      </c>
      <c r="AY133" s="18" t="s">
        <v>163</v>
      </c>
      <c r="BE133" s="145">
        <f>IF(N133="základní",J133,0)</f>
        <v>0</v>
      </c>
      <c r="BF133" s="145">
        <f>IF(N133="snížená",J133,0)</f>
        <v>0</v>
      </c>
      <c r="BG133" s="145">
        <f>IF(N133="zákl. přenesená",J133,0)</f>
        <v>0</v>
      </c>
      <c r="BH133" s="145">
        <f>IF(N133="sníž. přenesená",J133,0)</f>
        <v>0</v>
      </c>
      <c r="BI133" s="145">
        <f>IF(N133="nulová",J133,0)</f>
        <v>0</v>
      </c>
      <c r="BJ133" s="18" t="s">
        <v>80</v>
      </c>
      <c r="BK133" s="145">
        <f>ROUND(I133*H133,2)</f>
        <v>0</v>
      </c>
      <c r="BL133" s="18" t="s">
        <v>90</v>
      </c>
      <c r="BM133" s="144" t="s">
        <v>82</v>
      </c>
    </row>
    <row r="134" spans="2:65" s="11" customFormat="1" ht="20.85" customHeight="1">
      <c r="B134" s="121"/>
      <c r="D134" s="122" t="s">
        <v>72</v>
      </c>
      <c r="E134" s="131" t="s">
        <v>1028</v>
      </c>
      <c r="F134" s="131" t="s">
        <v>1029</v>
      </c>
      <c r="I134" s="124"/>
      <c r="J134" s="132">
        <f>BK134</f>
        <v>0</v>
      </c>
      <c r="L134" s="121"/>
      <c r="M134" s="126"/>
      <c r="P134" s="127">
        <f>P135</f>
        <v>0</v>
      </c>
      <c r="R134" s="127">
        <f>R135</f>
        <v>0</v>
      </c>
      <c r="T134" s="128">
        <f>T135</f>
        <v>0</v>
      </c>
      <c r="AR134" s="122" t="s">
        <v>80</v>
      </c>
      <c r="AT134" s="129" t="s">
        <v>72</v>
      </c>
      <c r="AU134" s="129" t="s">
        <v>82</v>
      </c>
      <c r="AY134" s="122" t="s">
        <v>163</v>
      </c>
      <c r="BK134" s="130">
        <f>BK135</f>
        <v>0</v>
      </c>
    </row>
    <row r="135" spans="2:65" s="1" customFormat="1" ht="16.5" customHeight="1">
      <c r="B135" s="33"/>
      <c r="C135" s="179" t="s">
        <v>82</v>
      </c>
      <c r="D135" s="179" t="s">
        <v>342</v>
      </c>
      <c r="E135" s="180" t="s">
        <v>1030</v>
      </c>
      <c r="F135" s="181" t="s">
        <v>1031</v>
      </c>
      <c r="G135" s="182" t="s">
        <v>239</v>
      </c>
      <c r="H135" s="183">
        <v>10</v>
      </c>
      <c r="I135" s="184"/>
      <c r="J135" s="185">
        <f>ROUND(I135*H135,2)</f>
        <v>0</v>
      </c>
      <c r="K135" s="181" t="s">
        <v>19</v>
      </c>
      <c r="L135" s="186"/>
      <c r="M135" s="187" t="s">
        <v>19</v>
      </c>
      <c r="N135" s="188" t="s">
        <v>44</v>
      </c>
      <c r="P135" s="142">
        <f>O135*H135</f>
        <v>0</v>
      </c>
      <c r="Q135" s="142">
        <v>0</v>
      </c>
      <c r="R135" s="142">
        <f>Q135*H135</f>
        <v>0</v>
      </c>
      <c r="S135" s="142">
        <v>0</v>
      </c>
      <c r="T135" s="143">
        <f>S135*H135</f>
        <v>0</v>
      </c>
      <c r="AR135" s="144" t="s">
        <v>215</v>
      </c>
      <c r="AT135" s="144" t="s">
        <v>342</v>
      </c>
      <c r="AU135" s="144" t="s">
        <v>181</v>
      </c>
      <c r="AY135" s="18" t="s">
        <v>163</v>
      </c>
      <c r="BE135" s="145">
        <f>IF(N135="základní",J135,0)</f>
        <v>0</v>
      </c>
      <c r="BF135" s="145">
        <f>IF(N135="snížená",J135,0)</f>
        <v>0</v>
      </c>
      <c r="BG135" s="145">
        <f>IF(N135="zákl. přenesená",J135,0)</f>
        <v>0</v>
      </c>
      <c r="BH135" s="145">
        <f>IF(N135="sníž. přenesená",J135,0)</f>
        <v>0</v>
      </c>
      <c r="BI135" s="145">
        <f>IF(N135="nulová",J135,0)</f>
        <v>0</v>
      </c>
      <c r="BJ135" s="18" t="s">
        <v>80</v>
      </c>
      <c r="BK135" s="145">
        <f>ROUND(I135*H135,2)</f>
        <v>0</v>
      </c>
      <c r="BL135" s="18" t="s">
        <v>90</v>
      </c>
      <c r="BM135" s="144" t="s">
        <v>90</v>
      </c>
    </row>
    <row r="136" spans="2:65" s="11" customFormat="1" ht="20.85" customHeight="1">
      <c r="B136" s="121"/>
      <c r="D136" s="122" t="s">
        <v>72</v>
      </c>
      <c r="E136" s="131" t="s">
        <v>1032</v>
      </c>
      <c r="F136" s="131" t="s">
        <v>1033</v>
      </c>
      <c r="I136" s="124"/>
      <c r="J136" s="132">
        <f>BK136</f>
        <v>0</v>
      </c>
      <c r="L136" s="121"/>
      <c r="M136" s="126"/>
      <c r="P136" s="127">
        <f>P137</f>
        <v>0</v>
      </c>
      <c r="R136" s="127">
        <f>R137</f>
        <v>0</v>
      </c>
      <c r="T136" s="128">
        <f>T137</f>
        <v>0</v>
      </c>
      <c r="AR136" s="122" t="s">
        <v>80</v>
      </c>
      <c r="AT136" s="129" t="s">
        <v>72</v>
      </c>
      <c r="AU136" s="129" t="s">
        <v>82</v>
      </c>
      <c r="AY136" s="122" t="s">
        <v>163</v>
      </c>
      <c r="BK136" s="130">
        <f>BK137</f>
        <v>0</v>
      </c>
    </row>
    <row r="137" spans="2:65" s="1" customFormat="1" ht="16.5" customHeight="1">
      <c r="B137" s="33"/>
      <c r="C137" s="179" t="s">
        <v>181</v>
      </c>
      <c r="D137" s="179" t="s">
        <v>342</v>
      </c>
      <c r="E137" s="180" t="s">
        <v>1034</v>
      </c>
      <c r="F137" s="181" t="s">
        <v>1035</v>
      </c>
      <c r="G137" s="182" t="s">
        <v>1036</v>
      </c>
      <c r="H137" s="183">
        <v>60</v>
      </c>
      <c r="I137" s="184"/>
      <c r="J137" s="185">
        <f>ROUND(I137*H137,2)</f>
        <v>0</v>
      </c>
      <c r="K137" s="181" t="s">
        <v>19</v>
      </c>
      <c r="L137" s="186"/>
      <c r="M137" s="187" t="s">
        <v>19</v>
      </c>
      <c r="N137" s="188" t="s">
        <v>44</v>
      </c>
      <c r="P137" s="142">
        <f>O137*H137</f>
        <v>0</v>
      </c>
      <c r="Q137" s="142">
        <v>0</v>
      </c>
      <c r="R137" s="142">
        <f>Q137*H137</f>
        <v>0</v>
      </c>
      <c r="S137" s="142">
        <v>0</v>
      </c>
      <c r="T137" s="143">
        <f>S137*H137</f>
        <v>0</v>
      </c>
      <c r="AR137" s="144" t="s">
        <v>215</v>
      </c>
      <c r="AT137" s="144" t="s">
        <v>342</v>
      </c>
      <c r="AU137" s="144" t="s">
        <v>181</v>
      </c>
      <c r="AY137" s="18" t="s">
        <v>163</v>
      </c>
      <c r="BE137" s="145">
        <f>IF(N137="základní",J137,0)</f>
        <v>0</v>
      </c>
      <c r="BF137" s="145">
        <f>IF(N137="snížená",J137,0)</f>
        <v>0</v>
      </c>
      <c r="BG137" s="145">
        <f>IF(N137="zákl. přenesená",J137,0)</f>
        <v>0</v>
      </c>
      <c r="BH137" s="145">
        <f>IF(N137="sníž. přenesená",J137,0)</f>
        <v>0</v>
      </c>
      <c r="BI137" s="145">
        <f>IF(N137="nulová",J137,0)</f>
        <v>0</v>
      </c>
      <c r="BJ137" s="18" t="s">
        <v>80</v>
      </c>
      <c r="BK137" s="145">
        <f>ROUND(I137*H137,2)</f>
        <v>0</v>
      </c>
      <c r="BL137" s="18" t="s">
        <v>90</v>
      </c>
      <c r="BM137" s="144" t="s">
        <v>199</v>
      </c>
    </row>
    <row r="138" spans="2:65" s="11" customFormat="1" ht="20.85" customHeight="1">
      <c r="B138" s="121"/>
      <c r="D138" s="122" t="s">
        <v>72</v>
      </c>
      <c r="E138" s="131" t="s">
        <v>1037</v>
      </c>
      <c r="F138" s="131" t="s">
        <v>1038</v>
      </c>
      <c r="I138" s="124"/>
      <c r="J138" s="132">
        <f>BK138</f>
        <v>0</v>
      </c>
      <c r="L138" s="121"/>
      <c r="M138" s="126"/>
      <c r="P138" s="127">
        <f>P139</f>
        <v>0</v>
      </c>
      <c r="R138" s="127">
        <f>R139</f>
        <v>0</v>
      </c>
      <c r="T138" s="128">
        <f>T139</f>
        <v>0</v>
      </c>
      <c r="AR138" s="122" t="s">
        <v>80</v>
      </c>
      <c r="AT138" s="129" t="s">
        <v>72</v>
      </c>
      <c r="AU138" s="129" t="s">
        <v>82</v>
      </c>
      <c r="AY138" s="122" t="s">
        <v>163</v>
      </c>
      <c r="BK138" s="130">
        <f>BK139</f>
        <v>0</v>
      </c>
    </row>
    <row r="139" spans="2:65" s="1" customFormat="1" ht="16.5" customHeight="1">
      <c r="B139" s="33"/>
      <c r="C139" s="179" t="s">
        <v>90</v>
      </c>
      <c r="D139" s="179" t="s">
        <v>342</v>
      </c>
      <c r="E139" s="180" t="s">
        <v>1039</v>
      </c>
      <c r="F139" s="181" t="s">
        <v>1040</v>
      </c>
      <c r="G139" s="182" t="s">
        <v>1036</v>
      </c>
      <c r="H139" s="183">
        <v>4</v>
      </c>
      <c r="I139" s="184"/>
      <c r="J139" s="185">
        <f>ROUND(I139*H139,2)</f>
        <v>0</v>
      </c>
      <c r="K139" s="181" t="s">
        <v>19</v>
      </c>
      <c r="L139" s="186"/>
      <c r="M139" s="187" t="s">
        <v>19</v>
      </c>
      <c r="N139" s="188" t="s">
        <v>44</v>
      </c>
      <c r="P139" s="142">
        <f>O139*H139</f>
        <v>0</v>
      </c>
      <c r="Q139" s="142">
        <v>0</v>
      </c>
      <c r="R139" s="142">
        <f>Q139*H139</f>
        <v>0</v>
      </c>
      <c r="S139" s="142">
        <v>0</v>
      </c>
      <c r="T139" s="143">
        <f>S139*H139</f>
        <v>0</v>
      </c>
      <c r="AR139" s="144" t="s">
        <v>215</v>
      </c>
      <c r="AT139" s="144" t="s">
        <v>342</v>
      </c>
      <c r="AU139" s="144" t="s">
        <v>181</v>
      </c>
      <c r="AY139" s="18" t="s">
        <v>163</v>
      </c>
      <c r="BE139" s="145">
        <f>IF(N139="základní",J139,0)</f>
        <v>0</v>
      </c>
      <c r="BF139" s="145">
        <f>IF(N139="snížená",J139,0)</f>
        <v>0</v>
      </c>
      <c r="BG139" s="145">
        <f>IF(N139="zákl. přenesená",J139,0)</f>
        <v>0</v>
      </c>
      <c r="BH139" s="145">
        <f>IF(N139="sníž. přenesená",J139,0)</f>
        <v>0</v>
      </c>
      <c r="BI139" s="145">
        <f>IF(N139="nulová",J139,0)</f>
        <v>0</v>
      </c>
      <c r="BJ139" s="18" t="s">
        <v>80</v>
      </c>
      <c r="BK139" s="145">
        <f>ROUND(I139*H139,2)</f>
        <v>0</v>
      </c>
      <c r="BL139" s="18" t="s">
        <v>90</v>
      </c>
      <c r="BM139" s="144" t="s">
        <v>215</v>
      </c>
    </row>
    <row r="140" spans="2:65" s="11" customFormat="1" ht="20.85" customHeight="1">
      <c r="B140" s="121"/>
      <c r="D140" s="122" t="s">
        <v>72</v>
      </c>
      <c r="E140" s="131" t="s">
        <v>1041</v>
      </c>
      <c r="F140" s="131" t="s">
        <v>1042</v>
      </c>
      <c r="I140" s="124"/>
      <c r="J140" s="132">
        <f>BK140</f>
        <v>0</v>
      </c>
      <c r="L140" s="121"/>
      <c r="M140" s="126"/>
      <c r="P140" s="127">
        <f>P141</f>
        <v>0</v>
      </c>
      <c r="R140" s="127">
        <f>R141</f>
        <v>0</v>
      </c>
      <c r="T140" s="128">
        <f>T141</f>
        <v>0</v>
      </c>
      <c r="AR140" s="122" t="s">
        <v>80</v>
      </c>
      <c r="AT140" s="129" t="s">
        <v>72</v>
      </c>
      <c r="AU140" s="129" t="s">
        <v>82</v>
      </c>
      <c r="AY140" s="122" t="s">
        <v>163</v>
      </c>
      <c r="BK140" s="130">
        <f>BK141</f>
        <v>0</v>
      </c>
    </row>
    <row r="141" spans="2:65" s="1" customFormat="1" ht="16.5" customHeight="1">
      <c r="B141" s="33"/>
      <c r="C141" s="179" t="s">
        <v>194</v>
      </c>
      <c r="D141" s="179" t="s">
        <v>342</v>
      </c>
      <c r="E141" s="180" t="s">
        <v>1043</v>
      </c>
      <c r="F141" s="181" t="s">
        <v>1044</v>
      </c>
      <c r="G141" s="182" t="s">
        <v>239</v>
      </c>
      <c r="H141" s="183">
        <v>200</v>
      </c>
      <c r="I141" s="184"/>
      <c r="J141" s="185">
        <f>ROUND(I141*H141,2)</f>
        <v>0</v>
      </c>
      <c r="K141" s="181" t="s">
        <v>19</v>
      </c>
      <c r="L141" s="186"/>
      <c r="M141" s="187" t="s">
        <v>19</v>
      </c>
      <c r="N141" s="188" t="s">
        <v>44</v>
      </c>
      <c r="P141" s="142">
        <f>O141*H141</f>
        <v>0</v>
      </c>
      <c r="Q141" s="142">
        <v>0</v>
      </c>
      <c r="R141" s="142">
        <f>Q141*H141</f>
        <v>0</v>
      </c>
      <c r="S141" s="142">
        <v>0</v>
      </c>
      <c r="T141" s="143">
        <f>S141*H141</f>
        <v>0</v>
      </c>
      <c r="AR141" s="144" t="s">
        <v>215</v>
      </c>
      <c r="AT141" s="144" t="s">
        <v>342</v>
      </c>
      <c r="AU141" s="144" t="s">
        <v>181</v>
      </c>
      <c r="AY141" s="18" t="s">
        <v>163</v>
      </c>
      <c r="BE141" s="145">
        <f>IF(N141="základní",J141,0)</f>
        <v>0</v>
      </c>
      <c r="BF141" s="145">
        <f>IF(N141="snížená",J141,0)</f>
        <v>0</v>
      </c>
      <c r="BG141" s="145">
        <f>IF(N141="zákl. přenesená",J141,0)</f>
        <v>0</v>
      </c>
      <c r="BH141" s="145">
        <f>IF(N141="sníž. přenesená",J141,0)</f>
        <v>0</v>
      </c>
      <c r="BI141" s="145">
        <f>IF(N141="nulová",J141,0)</f>
        <v>0</v>
      </c>
      <c r="BJ141" s="18" t="s">
        <v>80</v>
      </c>
      <c r="BK141" s="145">
        <f>ROUND(I141*H141,2)</f>
        <v>0</v>
      </c>
      <c r="BL141" s="18" t="s">
        <v>90</v>
      </c>
      <c r="BM141" s="144" t="s">
        <v>227</v>
      </c>
    </row>
    <row r="142" spans="2:65" s="11" customFormat="1" ht="20.85" customHeight="1">
      <c r="B142" s="121"/>
      <c r="D142" s="122" t="s">
        <v>72</v>
      </c>
      <c r="E142" s="131" t="s">
        <v>1045</v>
      </c>
      <c r="F142" s="131" t="s">
        <v>1046</v>
      </c>
      <c r="I142" s="124"/>
      <c r="J142" s="132">
        <f>BK142</f>
        <v>0</v>
      </c>
      <c r="L142" s="121"/>
      <c r="M142" s="126"/>
      <c r="P142" s="127">
        <f>P143</f>
        <v>0</v>
      </c>
      <c r="R142" s="127">
        <f>R143</f>
        <v>0</v>
      </c>
      <c r="T142" s="128">
        <f>T143</f>
        <v>0</v>
      </c>
      <c r="AR142" s="122" t="s">
        <v>80</v>
      </c>
      <c r="AT142" s="129" t="s">
        <v>72</v>
      </c>
      <c r="AU142" s="129" t="s">
        <v>82</v>
      </c>
      <c r="AY142" s="122" t="s">
        <v>163</v>
      </c>
      <c r="BK142" s="130">
        <f>BK143</f>
        <v>0</v>
      </c>
    </row>
    <row r="143" spans="2:65" s="1" customFormat="1" ht="24.2" customHeight="1">
      <c r="B143" s="33"/>
      <c r="C143" s="179" t="s">
        <v>199</v>
      </c>
      <c r="D143" s="179" t="s">
        <v>342</v>
      </c>
      <c r="E143" s="180" t="s">
        <v>1047</v>
      </c>
      <c r="F143" s="181" t="s">
        <v>1048</v>
      </c>
      <c r="G143" s="182" t="s">
        <v>1036</v>
      </c>
      <c r="H143" s="183">
        <v>10</v>
      </c>
      <c r="I143" s="184"/>
      <c r="J143" s="185">
        <f>ROUND(I143*H143,2)</f>
        <v>0</v>
      </c>
      <c r="K143" s="181" t="s">
        <v>19</v>
      </c>
      <c r="L143" s="186"/>
      <c r="M143" s="187" t="s">
        <v>19</v>
      </c>
      <c r="N143" s="188" t="s">
        <v>44</v>
      </c>
      <c r="P143" s="142">
        <f>O143*H143</f>
        <v>0</v>
      </c>
      <c r="Q143" s="142">
        <v>0</v>
      </c>
      <c r="R143" s="142">
        <f>Q143*H143</f>
        <v>0</v>
      </c>
      <c r="S143" s="142">
        <v>0</v>
      </c>
      <c r="T143" s="143">
        <f>S143*H143</f>
        <v>0</v>
      </c>
      <c r="AR143" s="144" t="s">
        <v>215</v>
      </c>
      <c r="AT143" s="144" t="s">
        <v>342</v>
      </c>
      <c r="AU143" s="144" t="s">
        <v>181</v>
      </c>
      <c r="AY143" s="18" t="s">
        <v>163</v>
      </c>
      <c r="BE143" s="145">
        <f>IF(N143="základní",J143,0)</f>
        <v>0</v>
      </c>
      <c r="BF143" s="145">
        <f>IF(N143="snížená",J143,0)</f>
        <v>0</v>
      </c>
      <c r="BG143" s="145">
        <f>IF(N143="zákl. přenesená",J143,0)</f>
        <v>0</v>
      </c>
      <c r="BH143" s="145">
        <f>IF(N143="sníž. přenesená",J143,0)</f>
        <v>0</v>
      </c>
      <c r="BI143" s="145">
        <f>IF(N143="nulová",J143,0)</f>
        <v>0</v>
      </c>
      <c r="BJ143" s="18" t="s">
        <v>80</v>
      </c>
      <c r="BK143" s="145">
        <f>ROUND(I143*H143,2)</f>
        <v>0</v>
      </c>
      <c r="BL143" s="18" t="s">
        <v>90</v>
      </c>
      <c r="BM143" s="144" t="s">
        <v>259</v>
      </c>
    </row>
    <row r="144" spans="2:65" s="11" customFormat="1" ht="20.85" customHeight="1">
      <c r="B144" s="121"/>
      <c r="D144" s="122" t="s">
        <v>72</v>
      </c>
      <c r="E144" s="131" t="s">
        <v>1049</v>
      </c>
      <c r="F144" s="131" t="s">
        <v>1050</v>
      </c>
      <c r="I144" s="124"/>
      <c r="J144" s="132">
        <f>BK144</f>
        <v>0</v>
      </c>
      <c r="L144" s="121"/>
      <c r="M144" s="126"/>
      <c r="P144" s="127">
        <f>SUM(P145:P146)</f>
        <v>0</v>
      </c>
      <c r="R144" s="127">
        <f>SUM(R145:R146)</f>
        <v>0</v>
      </c>
      <c r="T144" s="128">
        <f>SUM(T145:T146)</f>
        <v>0</v>
      </c>
      <c r="AR144" s="122" t="s">
        <v>80</v>
      </c>
      <c r="AT144" s="129" t="s">
        <v>72</v>
      </c>
      <c r="AU144" s="129" t="s">
        <v>82</v>
      </c>
      <c r="AY144" s="122" t="s">
        <v>163</v>
      </c>
      <c r="BK144" s="130">
        <f>SUM(BK145:BK146)</f>
        <v>0</v>
      </c>
    </row>
    <row r="145" spans="2:65" s="1" customFormat="1" ht="24.2" customHeight="1">
      <c r="B145" s="33"/>
      <c r="C145" s="179" t="s">
        <v>205</v>
      </c>
      <c r="D145" s="179" t="s">
        <v>342</v>
      </c>
      <c r="E145" s="180" t="s">
        <v>1051</v>
      </c>
      <c r="F145" s="181" t="s">
        <v>1052</v>
      </c>
      <c r="G145" s="182" t="s">
        <v>1036</v>
      </c>
      <c r="H145" s="183">
        <v>20</v>
      </c>
      <c r="I145" s="184"/>
      <c r="J145" s="185">
        <f>ROUND(I145*H145,2)</f>
        <v>0</v>
      </c>
      <c r="K145" s="181" t="s">
        <v>19</v>
      </c>
      <c r="L145" s="186"/>
      <c r="M145" s="187" t="s">
        <v>19</v>
      </c>
      <c r="N145" s="188" t="s">
        <v>44</v>
      </c>
      <c r="P145" s="142">
        <f>O145*H145</f>
        <v>0</v>
      </c>
      <c r="Q145" s="142">
        <v>0</v>
      </c>
      <c r="R145" s="142">
        <f>Q145*H145</f>
        <v>0</v>
      </c>
      <c r="S145" s="142">
        <v>0</v>
      </c>
      <c r="T145" s="143">
        <f>S145*H145</f>
        <v>0</v>
      </c>
      <c r="AR145" s="144" t="s">
        <v>215</v>
      </c>
      <c r="AT145" s="144" t="s">
        <v>342</v>
      </c>
      <c r="AU145" s="144" t="s">
        <v>181</v>
      </c>
      <c r="AY145" s="18" t="s">
        <v>163</v>
      </c>
      <c r="BE145" s="145">
        <f>IF(N145="základní",J145,0)</f>
        <v>0</v>
      </c>
      <c r="BF145" s="145">
        <f>IF(N145="snížená",J145,0)</f>
        <v>0</v>
      </c>
      <c r="BG145" s="145">
        <f>IF(N145="zákl. přenesená",J145,0)</f>
        <v>0</v>
      </c>
      <c r="BH145" s="145">
        <f>IF(N145="sníž. přenesená",J145,0)</f>
        <v>0</v>
      </c>
      <c r="BI145" s="145">
        <f>IF(N145="nulová",J145,0)</f>
        <v>0</v>
      </c>
      <c r="BJ145" s="18" t="s">
        <v>80</v>
      </c>
      <c r="BK145" s="145">
        <f>ROUND(I145*H145,2)</f>
        <v>0</v>
      </c>
      <c r="BL145" s="18" t="s">
        <v>90</v>
      </c>
      <c r="BM145" s="144" t="s">
        <v>285</v>
      </c>
    </row>
    <row r="146" spans="2:65" s="1" customFormat="1" ht="16.5" customHeight="1">
      <c r="B146" s="33"/>
      <c r="C146" s="179" t="s">
        <v>215</v>
      </c>
      <c r="D146" s="179" t="s">
        <v>342</v>
      </c>
      <c r="E146" s="180" t="s">
        <v>1053</v>
      </c>
      <c r="F146" s="181" t="s">
        <v>1054</v>
      </c>
      <c r="G146" s="182" t="s">
        <v>239</v>
      </c>
      <c r="H146" s="183">
        <v>5</v>
      </c>
      <c r="I146" s="184"/>
      <c r="J146" s="185">
        <f>ROUND(I146*H146,2)</f>
        <v>0</v>
      </c>
      <c r="K146" s="181" t="s">
        <v>19</v>
      </c>
      <c r="L146" s="186"/>
      <c r="M146" s="187" t="s">
        <v>19</v>
      </c>
      <c r="N146" s="188" t="s">
        <v>44</v>
      </c>
      <c r="P146" s="142">
        <f>O146*H146</f>
        <v>0</v>
      </c>
      <c r="Q146" s="142">
        <v>0</v>
      </c>
      <c r="R146" s="142">
        <f>Q146*H146</f>
        <v>0</v>
      </c>
      <c r="S146" s="142">
        <v>0</v>
      </c>
      <c r="T146" s="143">
        <f>S146*H146</f>
        <v>0</v>
      </c>
      <c r="AR146" s="144" t="s">
        <v>215</v>
      </c>
      <c r="AT146" s="144" t="s">
        <v>342</v>
      </c>
      <c r="AU146" s="144" t="s">
        <v>181</v>
      </c>
      <c r="AY146" s="18" t="s">
        <v>163</v>
      </c>
      <c r="BE146" s="145">
        <f>IF(N146="základní",J146,0)</f>
        <v>0</v>
      </c>
      <c r="BF146" s="145">
        <f>IF(N146="snížená",J146,0)</f>
        <v>0</v>
      </c>
      <c r="BG146" s="145">
        <f>IF(N146="zákl. přenesená",J146,0)</f>
        <v>0</v>
      </c>
      <c r="BH146" s="145">
        <f>IF(N146="sníž. přenesená",J146,0)</f>
        <v>0</v>
      </c>
      <c r="BI146" s="145">
        <f>IF(N146="nulová",J146,0)</f>
        <v>0</v>
      </c>
      <c r="BJ146" s="18" t="s">
        <v>80</v>
      </c>
      <c r="BK146" s="145">
        <f>ROUND(I146*H146,2)</f>
        <v>0</v>
      </c>
      <c r="BL146" s="18" t="s">
        <v>90</v>
      </c>
      <c r="BM146" s="144" t="s">
        <v>298</v>
      </c>
    </row>
    <row r="147" spans="2:65" s="11" customFormat="1" ht="20.85" customHeight="1">
      <c r="B147" s="121"/>
      <c r="D147" s="122" t="s">
        <v>72</v>
      </c>
      <c r="E147" s="131" t="s">
        <v>1055</v>
      </c>
      <c r="F147" s="131" t="s">
        <v>1056</v>
      </c>
      <c r="I147" s="124"/>
      <c r="J147" s="132">
        <f>BK147</f>
        <v>0</v>
      </c>
      <c r="L147" s="121"/>
      <c r="M147" s="126"/>
      <c r="P147" s="127">
        <f>SUM(P148:P149)</f>
        <v>0</v>
      </c>
      <c r="R147" s="127">
        <f>SUM(R148:R149)</f>
        <v>0</v>
      </c>
      <c r="T147" s="128">
        <f>SUM(T148:T149)</f>
        <v>0</v>
      </c>
      <c r="AR147" s="122" t="s">
        <v>80</v>
      </c>
      <c r="AT147" s="129" t="s">
        <v>72</v>
      </c>
      <c r="AU147" s="129" t="s">
        <v>82</v>
      </c>
      <c r="AY147" s="122" t="s">
        <v>163</v>
      </c>
      <c r="BK147" s="130">
        <f>SUM(BK148:BK149)</f>
        <v>0</v>
      </c>
    </row>
    <row r="148" spans="2:65" s="1" customFormat="1" ht="37.9" customHeight="1">
      <c r="B148" s="33"/>
      <c r="C148" s="179" t="s">
        <v>221</v>
      </c>
      <c r="D148" s="179" t="s">
        <v>342</v>
      </c>
      <c r="E148" s="180" t="s">
        <v>1057</v>
      </c>
      <c r="F148" s="181" t="s">
        <v>1058</v>
      </c>
      <c r="G148" s="182" t="s">
        <v>1036</v>
      </c>
      <c r="H148" s="183">
        <v>6</v>
      </c>
      <c r="I148" s="184"/>
      <c r="J148" s="185">
        <f>ROUND(I148*H148,2)</f>
        <v>0</v>
      </c>
      <c r="K148" s="181" t="s">
        <v>19</v>
      </c>
      <c r="L148" s="186"/>
      <c r="M148" s="187" t="s">
        <v>19</v>
      </c>
      <c r="N148" s="188" t="s">
        <v>44</v>
      </c>
      <c r="P148" s="142">
        <f>O148*H148</f>
        <v>0</v>
      </c>
      <c r="Q148" s="142">
        <v>0</v>
      </c>
      <c r="R148" s="142">
        <f>Q148*H148</f>
        <v>0</v>
      </c>
      <c r="S148" s="142">
        <v>0</v>
      </c>
      <c r="T148" s="143">
        <f>S148*H148</f>
        <v>0</v>
      </c>
      <c r="AR148" s="144" t="s">
        <v>215</v>
      </c>
      <c r="AT148" s="144" t="s">
        <v>342</v>
      </c>
      <c r="AU148" s="144" t="s">
        <v>181</v>
      </c>
      <c r="AY148" s="18" t="s">
        <v>163</v>
      </c>
      <c r="BE148" s="145">
        <f>IF(N148="základní",J148,0)</f>
        <v>0</v>
      </c>
      <c r="BF148" s="145">
        <f>IF(N148="snížená",J148,0)</f>
        <v>0</v>
      </c>
      <c r="BG148" s="145">
        <f>IF(N148="zákl. přenesená",J148,0)</f>
        <v>0</v>
      </c>
      <c r="BH148" s="145">
        <f>IF(N148="sníž. přenesená",J148,0)</f>
        <v>0</v>
      </c>
      <c r="BI148" s="145">
        <f>IF(N148="nulová",J148,0)</f>
        <v>0</v>
      </c>
      <c r="BJ148" s="18" t="s">
        <v>80</v>
      </c>
      <c r="BK148" s="145">
        <f>ROUND(I148*H148,2)</f>
        <v>0</v>
      </c>
      <c r="BL148" s="18" t="s">
        <v>90</v>
      </c>
      <c r="BM148" s="144" t="s">
        <v>316</v>
      </c>
    </row>
    <row r="149" spans="2:65" s="1" customFormat="1" ht="16.5" customHeight="1">
      <c r="B149" s="33"/>
      <c r="C149" s="179" t="s">
        <v>227</v>
      </c>
      <c r="D149" s="179" t="s">
        <v>342</v>
      </c>
      <c r="E149" s="180" t="s">
        <v>1059</v>
      </c>
      <c r="F149" s="181" t="s">
        <v>1060</v>
      </c>
      <c r="G149" s="182" t="s">
        <v>1036</v>
      </c>
      <c r="H149" s="183">
        <v>6</v>
      </c>
      <c r="I149" s="184"/>
      <c r="J149" s="185">
        <f>ROUND(I149*H149,2)</f>
        <v>0</v>
      </c>
      <c r="K149" s="181" t="s">
        <v>19</v>
      </c>
      <c r="L149" s="186"/>
      <c r="M149" s="187" t="s">
        <v>19</v>
      </c>
      <c r="N149" s="188" t="s">
        <v>44</v>
      </c>
      <c r="P149" s="142">
        <f>O149*H149</f>
        <v>0</v>
      </c>
      <c r="Q149" s="142">
        <v>0</v>
      </c>
      <c r="R149" s="142">
        <f>Q149*H149</f>
        <v>0</v>
      </c>
      <c r="S149" s="142">
        <v>0</v>
      </c>
      <c r="T149" s="143">
        <f>S149*H149</f>
        <v>0</v>
      </c>
      <c r="AR149" s="144" t="s">
        <v>215</v>
      </c>
      <c r="AT149" s="144" t="s">
        <v>342</v>
      </c>
      <c r="AU149" s="144" t="s">
        <v>181</v>
      </c>
      <c r="AY149" s="18" t="s">
        <v>163</v>
      </c>
      <c r="BE149" s="145">
        <f>IF(N149="základní",J149,0)</f>
        <v>0</v>
      </c>
      <c r="BF149" s="145">
        <f>IF(N149="snížená",J149,0)</f>
        <v>0</v>
      </c>
      <c r="BG149" s="145">
        <f>IF(N149="zákl. přenesená",J149,0)</f>
        <v>0</v>
      </c>
      <c r="BH149" s="145">
        <f>IF(N149="sníž. přenesená",J149,0)</f>
        <v>0</v>
      </c>
      <c r="BI149" s="145">
        <f>IF(N149="nulová",J149,0)</f>
        <v>0</v>
      </c>
      <c r="BJ149" s="18" t="s">
        <v>80</v>
      </c>
      <c r="BK149" s="145">
        <f>ROUND(I149*H149,2)</f>
        <v>0</v>
      </c>
      <c r="BL149" s="18" t="s">
        <v>90</v>
      </c>
      <c r="BM149" s="144" t="s">
        <v>349</v>
      </c>
    </row>
    <row r="150" spans="2:65" s="11" customFormat="1" ht="20.85" customHeight="1">
      <c r="B150" s="121"/>
      <c r="D150" s="122" t="s">
        <v>72</v>
      </c>
      <c r="E150" s="131" t="s">
        <v>1061</v>
      </c>
      <c r="F150" s="131" t="s">
        <v>1062</v>
      </c>
      <c r="I150" s="124"/>
      <c r="J150" s="132">
        <f>BK150</f>
        <v>0</v>
      </c>
      <c r="L150" s="121"/>
      <c r="M150" s="126"/>
      <c r="P150" s="127">
        <f>P151</f>
        <v>0</v>
      </c>
      <c r="R150" s="127">
        <f>R151</f>
        <v>0</v>
      </c>
      <c r="T150" s="128">
        <f>T151</f>
        <v>0</v>
      </c>
      <c r="AR150" s="122" t="s">
        <v>80</v>
      </c>
      <c r="AT150" s="129" t="s">
        <v>72</v>
      </c>
      <c r="AU150" s="129" t="s">
        <v>82</v>
      </c>
      <c r="AY150" s="122" t="s">
        <v>163</v>
      </c>
      <c r="BK150" s="130">
        <f>BK151</f>
        <v>0</v>
      </c>
    </row>
    <row r="151" spans="2:65" s="1" customFormat="1" ht="16.5" customHeight="1">
      <c r="B151" s="33"/>
      <c r="C151" s="179" t="s">
        <v>164</v>
      </c>
      <c r="D151" s="179" t="s">
        <v>342</v>
      </c>
      <c r="E151" s="180" t="s">
        <v>1063</v>
      </c>
      <c r="F151" s="181" t="s">
        <v>1064</v>
      </c>
      <c r="G151" s="182" t="s">
        <v>1036</v>
      </c>
      <c r="H151" s="183">
        <v>6</v>
      </c>
      <c r="I151" s="184"/>
      <c r="J151" s="185">
        <f>ROUND(I151*H151,2)</f>
        <v>0</v>
      </c>
      <c r="K151" s="181" t="s">
        <v>19</v>
      </c>
      <c r="L151" s="186"/>
      <c r="M151" s="187" t="s">
        <v>19</v>
      </c>
      <c r="N151" s="188" t="s">
        <v>44</v>
      </c>
      <c r="P151" s="142">
        <f>O151*H151</f>
        <v>0</v>
      </c>
      <c r="Q151" s="142">
        <v>0</v>
      </c>
      <c r="R151" s="142">
        <f>Q151*H151</f>
        <v>0</v>
      </c>
      <c r="S151" s="142">
        <v>0</v>
      </c>
      <c r="T151" s="143">
        <f>S151*H151</f>
        <v>0</v>
      </c>
      <c r="AR151" s="144" t="s">
        <v>215</v>
      </c>
      <c r="AT151" s="144" t="s">
        <v>342</v>
      </c>
      <c r="AU151" s="144" t="s">
        <v>181</v>
      </c>
      <c r="AY151" s="18" t="s">
        <v>163</v>
      </c>
      <c r="BE151" s="145">
        <f>IF(N151="základní",J151,0)</f>
        <v>0</v>
      </c>
      <c r="BF151" s="145">
        <f>IF(N151="snížená",J151,0)</f>
        <v>0</v>
      </c>
      <c r="BG151" s="145">
        <f>IF(N151="zákl. přenesená",J151,0)</f>
        <v>0</v>
      </c>
      <c r="BH151" s="145">
        <f>IF(N151="sníž. přenesená",J151,0)</f>
        <v>0</v>
      </c>
      <c r="BI151" s="145">
        <f>IF(N151="nulová",J151,0)</f>
        <v>0</v>
      </c>
      <c r="BJ151" s="18" t="s">
        <v>80</v>
      </c>
      <c r="BK151" s="145">
        <f>ROUND(I151*H151,2)</f>
        <v>0</v>
      </c>
      <c r="BL151" s="18" t="s">
        <v>90</v>
      </c>
      <c r="BM151" s="144" t="s">
        <v>357</v>
      </c>
    </row>
    <row r="152" spans="2:65" s="11" customFormat="1" ht="20.85" customHeight="1">
      <c r="B152" s="121"/>
      <c r="D152" s="122" t="s">
        <v>72</v>
      </c>
      <c r="E152" s="131" t="s">
        <v>1065</v>
      </c>
      <c r="F152" s="131" t="s">
        <v>1066</v>
      </c>
      <c r="I152" s="124"/>
      <c r="J152" s="132">
        <f>BK152</f>
        <v>0</v>
      </c>
      <c r="L152" s="121"/>
      <c r="M152" s="126"/>
      <c r="P152" s="127">
        <f>SUM(P153:P154)</f>
        <v>0</v>
      </c>
      <c r="R152" s="127">
        <f>SUM(R153:R154)</f>
        <v>0</v>
      </c>
      <c r="T152" s="128">
        <f>SUM(T153:T154)</f>
        <v>0</v>
      </c>
      <c r="AR152" s="122" t="s">
        <v>80</v>
      </c>
      <c r="AT152" s="129" t="s">
        <v>72</v>
      </c>
      <c r="AU152" s="129" t="s">
        <v>82</v>
      </c>
      <c r="AY152" s="122" t="s">
        <v>163</v>
      </c>
      <c r="BK152" s="130">
        <f>SUM(BK153:BK154)</f>
        <v>0</v>
      </c>
    </row>
    <row r="153" spans="2:65" s="1" customFormat="1" ht="16.5" customHeight="1">
      <c r="B153" s="33"/>
      <c r="C153" s="179" t="s">
        <v>8</v>
      </c>
      <c r="D153" s="179" t="s">
        <v>342</v>
      </c>
      <c r="E153" s="180" t="s">
        <v>1067</v>
      </c>
      <c r="F153" s="181" t="s">
        <v>1068</v>
      </c>
      <c r="G153" s="182" t="s">
        <v>239</v>
      </c>
      <c r="H153" s="183">
        <v>60</v>
      </c>
      <c r="I153" s="184"/>
      <c r="J153" s="185">
        <f>ROUND(I153*H153,2)</f>
        <v>0</v>
      </c>
      <c r="K153" s="181" t="s">
        <v>19</v>
      </c>
      <c r="L153" s="186"/>
      <c r="M153" s="187" t="s">
        <v>19</v>
      </c>
      <c r="N153" s="188" t="s">
        <v>44</v>
      </c>
      <c r="P153" s="142">
        <f>O153*H153</f>
        <v>0</v>
      </c>
      <c r="Q153" s="142">
        <v>0</v>
      </c>
      <c r="R153" s="142">
        <f>Q153*H153</f>
        <v>0</v>
      </c>
      <c r="S153" s="142">
        <v>0</v>
      </c>
      <c r="T153" s="143">
        <f>S153*H153</f>
        <v>0</v>
      </c>
      <c r="AR153" s="144" t="s">
        <v>215</v>
      </c>
      <c r="AT153" s="144" t="s">
        <v>342</v>
      </c>
      <c r="AU153" s="144" t="s">
        <v>181</v>
      </c>
      <c r="AY153" s="18" t="s">
        <v>163</v>
      </c>
      <c r="BE153" s="145">
        <f>IF(N153="základní",J153,0)</f>
        <v>0</v>
      </c>
      <c r="BF153" s="145">
        <f>IF(N153="snížená",J153,0)</f>
        <v>0</v>
      </c>
      <c r="BG153" s="145">
        <f>IF(N153="zákl. přenesená",J153,0)</f>
        <v>0</v>
      </c>
      <c r="BH153" s="145">
        <f>IF(N153="sníž. přenesená",J153,0)</f>
        <v>0</v>
      </c>
      <c r="BI153" s="145">
        <f>IF(N153="nulová",J153,0)</f>
        <v>0</v>
      </c>
      <c r="BJ153" s="18" t="s">
        <v>80</v>
      </c>
      <c r="BK153" s="145">
        <f>ROUND(I153*H153,2)</f>
        <v>0</v>
      </c>
      <c r="BL153" s="18" t="s">
        <v>90</v>
      </c>
      <c r="BM153" s="144" t="s">
        <v>364</v>
      </c>
    </row>
    <row r="154" spans="2:65" s="1" customFormat="1" ht="16.5" customHeight="1">
      <c r="B154" s="33"/>
      <c r="C154" s="179" t="s">
        <v>243</v>
      </c>
      <c r="D154" s="179" t="s">
        <v>342</v>
      </c>
      <c r="E154" s="180" t="s">
        <v>1069</v>
      </c>
      <c r="F154" s="181" t="s">
        <v>1070</v>
      </c>
      <c r="G154" s="182" t="s">
        <v>239</v>
      </c>
      <c r="H154" s="183">
        <v>20</v>
      </c>
      <c r="I154" s="184"/>
      <c r="J154" s="185">
        <f>ROUND(I154*H154,2)</f>
        <v>0</v>
      </c>
      <c r="K154" s="181" t="s">
        <v>19</v>
      </c>
      <c r="L154" s="186"/>
      <c r="M154" s="187" t="s">
        <v>19</v>
      </c>
      <c r="N154" s="188" t="s">
        <v>44</v>
      </c>
      <c r="P154" s="142">
        <f>O154*H154</f>
        <v>0</v>
      </c>
      <c r="Q154" s="142">
        <v>0</v>
      </c>
      <c r="R154" s="142">
        <f>Q154*H154</f>
        <v>0</v>
      </c>
      <c r="S154" s="142">
        <v>0</v>
      </c>
      <c r="T154" s="143">
        <f>S154*H154</f>
        <v>0</v>
      </c>
      <c r="AR154" s="144" t="s">
        <v>215</v>
      </c>
      <c r="AT154" s="144" t="s">
        <v>342</v>
      </c>
      <c r="AU154" s="144" t="s">
        <v>181</v>
      </c>
      <c r="AY154" s="18" t="s">
        <v>163</v>
      </c>
      <c r="BE154" s="145">
        <f>IF(N154="základní",J154,0)</f>
        <v>0</v>
      </c>
      <c r="BF154" s="145">
        <f>IF(N154="snížená",J154,0)</f>
        <v>0</v>
      </c>
      <c r="BG154" s="145">
        <f>IF(N154="zákl. přenesená",J154,0)</f>
        <v>0</v>
      </c>
      <c r="BH154" s="145">
        <f>IF(N154="sníž. přenesená",J154,0)</f>
        <v>0</v>
      </c>
      <c r="BI154" s="145">
        <f>IF(N154="nulová",J154,0)</f>
        <v>0</v>
      </c>
      <c r="BJ154" s="18" t="s">
        <v>80</v>
      </c>
      <c r="BK154" s="145">
        <f>ROUND(I154*H154,2)</f>
        <v>0</v>
      </c>
      <c r="BL154" s="18" t="s">
        <v>90</v>
      </c>
      <c r="BM154" s="144" t="s">
        <v>371</v>
      </c>
    </row>
    <row r="155" spans="2:65" s="11" customFormat="1" ht="22.9" customHeight="1">
      <c r="B155" s="121"/>
      <c r="D155" s="122" t="s">
        <v>72</v>
      </c>
      <c r="E155" s="131" t="s">
        <v>1071</v>
      </c>
      <c r="F155" s="131" t="s">
        <v>1072</v>
      </c>
      <c r="I155" s="124"/>
      <c r="J155" s="132">
        <f>BK155</f>
        <v>0</v>
      </c>
      <c r="L155" s="121"/>
      <c r="M155" s="126"/>
      <c r="P155" s="127">
        <f>P156+P159+P161+P177+P179+P181</f>
        <v>0</v>
      </c>
      <c r="R155" s="127">
        <f>R156+R159+R161+R177+R179+R181</f>
        <v>0</v>
      </c>
      <c r="T155" s="128">
        <f>T156+T159+T161+T177+T179+T181</f>
        <v>0</v>
      </c>
      <c r="AR155" s="122" t="s">
        <v>80</v>
      </c>
      <c r="AT155" s="129" t="s">
        <v>72</v>
      </c>
      <c r="AU155" s="129" t="s">
        <v>80</v>
      </c>
      <c r="AY155" s="122" t="s">
        <v>163</v>
      </c>
      <c r="BK155" s="130">
        <f>BK156+BK159+BK161+BK177+BK179+BK181</f>
        <v>0</v>
      </c>
    </row>
    <row r="156" spans="2:65" s="11" customFormat="1" ht="20.85" customHeight="1">
      <c r="B156" s="121"/>
      <c r="D156" s="122" t="s">
        <v>72</v>
      </c>
      <c r="E156" s="131" t="s">
        <v>1073</v>
      </c>
      <c r="F156" s="131" t="s">
        <v>1074</v>
      </c>
      <c r="I156" s="124"/>
      <c r="J156" s="132">
        <f>BK156</f>
        <v>0</v>
      </c>
      <c r="L156" s="121"/>
      <c r="M156" s="126"/>
      <c r="P156" s="127">
        <f>SUM(P157:P158)</f>
        <v>0</v>
      </c>
      <c r="R156" s="127">
        <f>SUM(R157:R158)</f>
        <v>0</v>
      </c>
      <c r="T156" s="128">
        <f>SUM(T157:T158)</f>
        <v>0</v>
      </c>
      <c r="AR156" s="122" t="s">
        <v>80</v>
      </c>
      <c r="AT156" s="129" t="s">
        <v>72</v>
      </c>
      <c r="AU156" s="129" t="s">
        <v>82</v>
      </c>
      <c r="AY156" s="122" t="s">
        <v>163</v>
      </c>
      <c r="BK156" s="130">
        <f>SUM(BK157:BK158)</f>
        <v>0</v>
      </c>
    </row>
    <row r="157" spans="2:65" s="1" customFormat="1" ht="16.5" customHeight="1">
      <c r="B157" s="33"/>
      <c r="C157" s="179" t="s">
        <v>248</v>
      </c>
      <c r="D157" s="179" t="s">
        <v>342</v>
      </c>
      <c r="E157" s="180" t="s">
        <v>1075</v>
      </c>
      <c r="F157" s="181" t="s">
        <v>1076</v>
      </c>
      <c r="G157" s="182" t="s">
        <v>239</v>
      </c>
      <c r="H157" s="183">
        <v>150</v>
      </c>
      <c r="I157" s="184"/>
      <c r="J157" s="185">
        <f>ROUND(I157*H157,2)</f>
        <v>0</v>
      </c>
      <c r="K157" s="181" t="s">
        <v>19</v>
      </c>
      <c r="L157" s="186"/>
      <c r="M157" s="187" t="s">
        <v>19</v>
      </c>
      <c r="N157" s="188" t="s">
        <v>44</v>
      </c>
      <c r="P157" s="142">
        <f>O157*H157</f>
        <v>0</v>
      </c>
      <c r="Q157" s="142">
        <v>0</v>
      </c>
      <c r="R157" s="142">
        <f>Q157*H157</f>
        <v>0</v>
      </c>
      <c r="S157" s="142">
        <v>0</v>
      </c>
      <c r="T157" s="143">
        <f>S157*H157</f>
        <v>0</v>
      </c>
      <c r="AR157" s="144" t="s">
        <v>215</v>
      </c>
      <c r="AT157" s="144" t="s">
        <v>342</v>
      </c>
      <c r="AU157" s="144" t="s">
        <v>181</v>
      </c>
      <c r="AY157" s="18" t="s">
        <v>163</v>
      </c>
      <c r="BE157" s="145">
        <f>IF(N157="základní",J157,0)</f>
        <v>0</v>
      </c>
      <c r="BF157" s="145">
        <f>IF(N157="snížená",J157,0)</f>
        <v>0</v>
      </c>
      <c r="BG157" s="145">
        <f>IF(N157="zákl. přenesená",J157,0)</f>
        <v>0</v>
      </c>
      <c r="BH157" s="145">
        <f>IF(N157="sníž. přenesená",J157,0)</f>
        <v>0</v>
      </c>
      <c r="BI157" s="145">
        <f>IF(N157="nulová",J157,0)</f>
        <v>0</v>
      </c>
      <c r="BJ157" s="18" t="s">
        <v>80</v>
      </c>
      <c r="BK157" s="145">
        <f>ROUND(I157*H157,2)</f>
        <v>0</v>
      </c>
      <c r="BL157" s="18" t="s">
        <v>90</v>
      </c>
      <c r="BM157" s="144" t="s">
        <v>445</v>
      </c>
    </row>
    <row r="158" spans="2:65" s="1" customFormat="1" ht="16.5" customHeight="1">
      <c r="B158" s="33"/>
      <c r="C158" s="179" t="s">
        <v>254</v>
      </c>
      <c r="D158" s="179" t="s">
        <v>342</v>
      </c>
      <c r="E158" s="180" t="s">
        <v>1077</v>
      </c>
      <c r="F158" s="181" t="s">
        <v>1078</v>
      </c>
      <c r="G158" s="182" t="s">
        <v>239</v>
      </c>
      <c r="H158" s="183">
        <v>30</v>
      </c>
      <c r="I158" s="184"/>
      <c r="J158" s="185">
        <f>ROUND(I158*H158,2)</f>
        <v>0</v>
      </c>
      <c r="K158" s="181" t="s">
        <v>19</v>
      </c>
      <c r="L158" s="186"/>
      <c r="M158" s="187" t="s">
        <v>19</v>
      </c>
      <c r="N158" s="188" t="s">
        <v>44</v>
      </c>
      <c r="P158" s="142">
        <f>O158*H158</f>
        <v>0</v>
      </c>
      <c r="Q158" s="142">
        <v>0</v>
      </c>
      <c r="R158" s="142">
        <f>Q158*H158</f>
        <v>0</v>
      </c>
      <c r="S158" s="142">
        <v>0</v>
      </c>
      <c r="T158" s="143">
        <f>S158*H158</f>
        <v>0</v>
      </c>
      <c r="AR158" s="144" t="s">
        <v>215</v>
      </c>
      <c r="AT158" s="144" t="s">
        <v>342</v>
      </c>
      <c r="AU158" s="144" t="s">
        <v>181</v>
      </c>
      <c r="AY158" s="18" t="s">
        <v>163</v>
      </c>
      <c r="BE158" s="145">
        <f>IF(N158="základní",J158,0)</f>
        <v>0</v>
      </c>
      <c r="BF158" s="145">
        <f>IF(N158="snížená",J158,0)</f>
        <v>0</v>
      </c>
      <c r="BG158" s="145">
        <f>IF(N158="zákl. přenesená",J158,0)</f>
        <v>0</v>
      </c>
      <c r="BH158" s="145">
        <f>IF(N158="sníž. přenesená",J158,0)</f>
        <v>0</v>
      </c>
      <c r="BI158" s="145">
        <f>IF(N158="nulová",J158,0)</f>
        <v>0</v>
      </c>
      <c r="BJ158" s="18" t="s">
        <v>80</v>
      </c>
      <c r="BK158" s="145">
        <f>ROUND(I158*H158,2)</f>
        <v>0</v>
      </c>
      <c r="BL158" s="18" t="s">
        <v>90</v>
      </c>
      <c r="BM158" s="144" t="s">
        <v>459</v>
      </c>
    </row>
    <row r="159" spans="2:65" s="11" customFormat="1" ht="20.85" customHeight="1">
      <c r="B159" s="121"/>
      <c r="D159" s="122" t="s">
        <v>72</v>
      </c>
      <c r="E159" s="131" t="s">
        <v>1079</v>
      </c>
      <c r="F159" s="131" t="s">
        <v>1080</v>
      </c>
      <c r="I159" s="124"/>
      <c r="J159" s="132">
        <f>BK159</f>
        <v>0</v>
      </c>
      <c r="L159" s="121"/>
      <c r="M159" s="126"/>
      <c r="P159" s="127">
        <f>P160</f>
        <v>0</v>
      </c>
      <c r="R159" s="127">
        <f>R160</f>
        <v>0</v>
      </c>
      <c r="T159" s="128">
        <f>T160</f>
        <v>0</v>
      </c>
      <c r="AR159" s="122" t="s">
        <v>80</v>
      </c>
      <c r="AT159" s="129" t="s">
        <v>72</v>
      </c>
      <c r="AU159" s="129" t="s">
        <v>82</v>
      </c>
      <c r="AY159" s="122" t="s">
        <v>163</v>
      </c>
      <c r="BK159" s="130">
        <f>BK160</f>
        <v>0</v>
      </c>
    </row>
    <row r="160" spans="2:65" s="1" customFormat="1" ht="16.5" customHeight="1">
      <c r="B160" s="33"/>
      <c r="C160" s="179" t="s">
        <v>259</v>
      </c>
      <c r="D160" s="179" t="s">
        <v>342</v>
      </c>
      <c r="E160" s="180" t="s">
        <v>1081</v>
      </c>
      <c r="F160" s="181" t="s">
        <v>1082</v>
      </c>
      <c r="G160" s="182" t="s">
        <v>239</v>
      </c>
      <c r="H160" s="183">
        <v>86</v>
      </c>
      <c r="I160" s="184"/>
      <c r="J160" s="185">
        <f>ROUND(I160*H160,2)</f>
        <v>0</v>
      </c>
      <c r="K160" s="181" t="s">
        <v>19</v>
      </c>
      <c r="L160" s="186"/>
      <c r="M160" s="187" t="s">
        <v>19</v>
      </c>
      <c r="N160" s="188" t="s">
        <v>44</v>
      </c>
      <c r="P160" s="142">
        <f>O160*H160</f>
        <v>0</v>
      </c>
      <c r="Q160" s="142">
        <v>0</v>
      </c>
      <c r="R160" s="142">
        <f>Q160*H160</f>
        <v>0</v>
      </c>
      <c r="S160" s="142">
        <v>0</v>
      </c>
      <c r="T160" s="143">
        <f>S160*H160</f>
        <v>0</v>
      </c>
      <c r="AR160" s="144" t="s">
        <v>215</v>
      </c>
      <c r="AT160" s="144" t="s">
        <v>342</v>
      </c>
      <c r="AU160" s="144" t="s">
        <v>181</v>
      </c>
      <c r="AY160" s="18" t="s">
        <v>163</v>
      </c>
      <c r="BE160" s="145">
        <f>IF(N160="základní",J160,0)</f>
        <v>0</v>
      </c>
      <c r="BF160" s="145">
        <f>IF(N160="snížená",J160,0)</f>
        <v>0</v>
      </c>
      <c r="BG160" s="145">
        <f>IF(N160="zákl. přenesená",J160,0)</f>
        <v>0</v>
      </c>
      <c r="BH160" s="145">
        <f>IF(N160="sníž. přenesená",J160,0)</f>
        <v>0</v>
      </c>
      <c r="BI160" s="145">
        <f>IF(N160="nulová",J160,0)</f>
        <v>0</v>
      </c>
      <c r="BJ160" s="18" t="s">
        <v>80</v>
      </c>
      <c r="BK160" s="145">
        <f>ROUND(I160*H160,2)</f>
        <v>0</v>
      </c>
      <c r="BL160" s="18" t="s">
        <v>90</v>
      </c>
      <c r="BM160" s="144" t="s">
        <v>474</v>
      </c>
    </row>
    <row r="161" spans="2:65" s="11" customFormat="1" ht="20.85" customHeight="1">
      <c r="B161" s="121"/>
      <c r="D161" s="122" t="s">
        <v>72</v>
      </c>
      <c r="E161" s="131" t="s">
        <v>1083</v>
      </c>
      <c r="F161" s="131" t="s">
        <v>1084</v>
      </c>
      <c r="I161" s="124"/>
      <c r="J161" s="132">
        <f>BK161</f>
        <v>0</v>
      </c>
      <c r="L161" s="121"/>
      <c r="M161" s="126"/>
      <c r="P161" s="127">
        <f>SUM(P162:P176)</f>
        <v>0</v>
      </c>
      <c r="R161" s="127">
        <f>SUM(R162:R176)</f>
        <v>0</v>
      </c>
      <c r="T161" s="128">
        <f>SUM(T162:T176)</f>
        <v>0</v>
      </c>
      <c r="AR161" s="122" t="s">
        <v>80</v>
      </c>
      <c r="AT161" s="129" t="s">
        <v>72</v>
      </c>
      <c r="AU161" s="129" t="s">
        <v>82</v>
      </c>
      <c r="AY161" s="122" t="s">
        <v>163</v>
      </c>
      <c r="BK161" s="130">
        <f>SUM(BK162:BK176)</f>
        <v>0</v>
      </c>
    </row>
    <row r="162" spans="2:65" s="1" customFormat="1" ht="16.5" customHeight="1">
      <c r="B162" s="33"/>
      <c r="C162" s="179" t="s">
        <v>278</v>
      </c>
      <c r="D162" s="179" t="s">
        <v>342</v>
      </c>
      <c r="E162" s="180" t="s">
        <v>1085</v>
      </c>
      <c r="F162" s="181" t="s">
        <v>1086</v>
      </c>
      <c r="G162" s="182" t="s">
        <v>1036</v>
      </c>
      <c r="H162" s="183">
        <v>4</v>
      </c>
      <c r="I162" s="184"/>
      <c r="J162" s="185">
        <f>ROUND(I162*H162,2)</f>
        <v>0</v>
      </c>
      <c r="K162" s="181" t="s">
        <v>19</v>
      </c>
      <c r="L162" s="186"/>
      <c r="M162" s="187" t="s">
        <v>19</v>
      </c>
      <c r="N162" s="188" t="s">
        <v>44</v>
      </c>
      <c r="P162" s="142">
        <f>O162*H162</f>
        <v>0</v>
      </c>
      <c r="Q162" s="142">
        <v>0</v>
      </c>
      <c r="R162" s="142">
        <f>Q162*H162</f>
        <v>0</v>
      </c>
      <c r="S162" s="142">
        <v>0</v>
      </c>
      <c r="T162" s="143">
        <f>S162*H162</f>
        <v>0</v>
      </c>
      <c r="AR162" s="144" t="s">
        <v>215</v>
      </c>
      <c r="AT162" s="144" t="s">
        <v>342</v>
      </c>
      <c r="AU162" s="144" t="s">
        <v>181</v>
      </c>
      <c r="AY162" s="18" t="s">
        <v>163</v>
      </c>
      <c r="BE162" s="145">
        <f>IF(N162="základní",J162,0)</f>
        <v>0</v>
      </c>
      <c r="BF162" s="145">
        <f>IF(N162="snížená",J162,0)</f>
        <v>0</v>
      </c>
      <c r="BG162" s="145">
        <f>IF(N162="zákl. přenesená",J162,0)</f>
        <v>0</v>
      </c>
      <c r="BH162" s="145">
        <f>IF(N162="sníž. přenesená",J162,0)</f>
        <v>0</v>
      </c>
      <c r="BI162" s="145">
        <f>IF(N162="nulová",J162,0)</f>
        <v>0</v>
      </c>
      <c r="BJ162" s="18" t="s">
        <v>80</v>
      </c>
      <c r="BK162" s="145">
        <f>ROUND(I162*H162,2)</f>
        <v>0</v>
      </c>
      <c r="BL162" s="18" t="s">
        <v>90</v>
      </c>
      <c r="BM162" s="144" t="s">
        <v>488</v>
      </c>
    </row>
    <row r="163" spans="2:65" s="1" customFormat="1" ht="16.5" customHeight="1">
      <c r="B163" s="33"/>
      <c r="C163" s="179" t="s">
        <v>285</v>
      </c>
      <c r="D163" s="179" t="s">
        <v>342</v>
      </c>
      <c r="E163" s="180" t="s">
        <v>1087</v>
      </c>
      <c r="F163" s="181" t="s">
        <v>1088</v>
      </c>
      <c r="G163" s="182" t="s">
        <v>1036</v>
      </c>
      <c r="H163" s="183">
        <v>6</v>
      </c>
      <c r="I163" s="184"/>
      <c r="J163" s="185">
        <f>ROUND(I163*H163,2)</f>
        <v>0</v>
      </c>
      <c r="K163" s="181" t="s">
        <v>19</v>
      </c>
      <c r="L163" s="186"/>
      <c r="M163" s="187" t="s">
        <v>19</v>
      </c>
      <c r="N163" s="188" t="s">
        <v>44</v>
      </c>
      <c r="P163" s="142">
        <f>O163*H163</f>
        <v>0</v>
      </c>
      <c r="Q163" s="142">
        <v>0</v>
      </c>
      <c r="R163" s="142">
        <f>Q163*H163</f>
        <v>0</v>
      </c>
      <c r="S163" s="142">
        <v>0</v>
      </c>
      <c r="T163" s="143">
        <f>S163*H163</f>
        <v>0</v>
      </c>
      <c r="AR163" s="144" t="s">
        <v>215</v>
      </c>
      <c r="AT163" s="144" t="s">
        <v>342</v>
      </c>
      <c r="AU163" s="144" t="s">
        <v>181</v>
      </c>
      <c r="AY163" s="18" t="s">
        <v>163</v>
      </c>
      <c r="BE163" s="145">
        <f>IF(N163="základní",J163,0)</f>
        <v>0</v>
      </c>
      <c r="BF163" s="145">
        <f>IF(N163="snížená",J163,0)</f>
        <v>0</v>
      </c>
      <c r="BG163" s="145">
        <f>IF(N163="zákl. přenesená",J163,0)</f>
        <v>0</v>
      </c>
      <c r="BH163" s="145">
        <f>IF(N163="sníž. přenesená",J163,0)</f>
        <v>0</v>
      </c>
      <c r="BI163" s="145">
        <f>IF(N163="nulová",J163,0)</f>
        <v>0</v>
      </c>
      <c r="BJ163" s="18" t="s">
        <v>80</v>
      </c>
      <c r="BK163" s="145">
        <f>ROUND(I163*H163,2)</f>
        <v>0</v>
      </c>
      <c r="BL163" s="18" t="s">
        <v>90</v>
      </c>
      <c r="BM163" s="144" t="s">
        <v>503</v>
      </c>
    </row>
    <row r="164" spans="2:65" s="1" customFormat="1" ht="16.5" customHeight="1">
      <c r="B164" s="33"/>
      <c r="C164" s="179" t="s">
        <v>292</v>
      </c>
      <c r="D164" s="179" t="s">
        <v>342</v>
      </c>
      <c r="E164" s="180" t="s">
        <v>1089</v>
      </c>
      <c r="F164" s="181" t="s">
        <v>1090</v>
      </c>
      <c r="G164" s="182" t="s">
        <v>1036</v>
      </c>
      <c r="H164" s="183">
        <v>28</v>
      </c>
      <c r="I164" s="184"/>
      <c r="J164" s="185">
        <f>ROUND(I164*H164,2)</f>
        <v>0</v>
      </c>
      <c r="K164" s="181" t="s">
        <v>19</v>
      </c>
      <c r="L164" s="186"/>
      <c r="M164" s="187" t="s">
        <v>19</v>
      </c>
      <c r="N164" s="188" t="s">
        <v>44</v>
      </c>
      <c r="P164" s="142">
        <f>O164*H164</f>
        <v>0</v>
      </c>
      <c r="Q164" s="142">
        <v>0</v>
      </c>
      <c r="R164" s="142">
        <f>Q164*H164</f>
        <v>0</v>
      </c>
      <c r="S164" s="142">
        <v>0</v>
      </c>
      <c r="T164" s="143">
        <f>S164*H164</f>
        <v>0</v>
      </c>
      <c r="AR164" s="144" t="s">
        <v>215</v>
      </c>
      <c r="AT164" s="144" t="s">
        <v>342</v>
      </c>
      <c r="AU164" s="144" t="s">
        <v>181</v>
      </c>
      <c r="AY164" s="18" t="s">
        <v>163</v>
      </c>
      <c r="BE164" s="145">
        <f>IF(N164="základní",J164,0)</f>
        <v>0</v>
      </c>
      <c r="BF164" s="145">
        <f>IF(N164="snížená",J164,0)</f>
        <v>0</v>
      </c>
      <c r="BG164" s="145">
        <f>IF(N164="zákl. přenesená",J164,0)</f>
        <v>0</v>
      </c>
      <c r="BH164" s="145">
        <f>IF(N164="sníž. přenesená",J164,0)</f>
        <v>0</v>
      </c>
      <c r="BI164" s="145">
        <f>IF(N164="nulová",J164,0)</f>
        <v>0</v>
      </c>
      <c r="BJ164" s="18" t="s">
        <v>80</v>
      </c>
      <c r="BK164" s="145">
        <f>ROUND(I164*H164,2)</f>
        <v>0</v>
      </c>
      <c r="BL164" s="18" t="s">
        <v>90</v>
      </c>
      <c r="BM164" s="144" t="s">
        <v>516</v>
      </c>
    </row>
    <row r="165" spans="2:65" s="1" customFormat="1" ht="16.5" customHeight="1">
      <c r="B165" s="33"/>
      <c r="C165" s="179" t="s">
        <v>298</v>
      </c>
      <c r="D165" s="179" t="s">
        <v>342</v>
      </c>
      <c r="E165" s="180" t="s">
        <v>1091</v>
      </c>
      <c r="F165" s="181" t="s">
        <v>1092</v>
      </c>
      <c r="G165" s="182" t="s">
        <v>1036</v>
      </c>
      <c r="H165" s="183">
        <v>2</v>
      </c>
      <c r="I165" s="184"/>
      <c r="J165" s="185">
        <f>ROUND(I165*H165,2)</f>
        <v>0</v>
      </c>
      <c r="K165" s="181" t="s">
        <v>19</v>
      </c>
      <c r="L165" s="186"/>
      <c r="M165" s="187" t="s">
        <v>19</v>
      </c>
      <c r="N165" s="188" t="s">
        <v>44</v>
      </c>
      <c r="P165" s="142">
        <f>O165*H165</f>
        <v>0</v>
      </c>
      <c r="Q165" s="142">
        <v>0</v>
      </c>
      <c r="R165" s="142">
        <f>Q165*H165</f>
        <v>0</v>
      </c>
      <c r="S165" s="142">
        <v>0</v>
      </c>
      <c r="T165" s="143">
        <f>S165*H165</f>
        <v>0</v>
      </c>
      <c r="AR165" s="144" t="s">
        <v>215</v>
      </c>
      <c r="AT165" s="144" t="s">
        <v>342</v>
      </c>
      <c r="AU165" s="144" t="s">
        <v>181</v>
      </c>
      <c r="AY165" s="18" t="s">
        <v>163</v>
      </c>
      <c r="BE165" s="145">
        <f>IF(N165="základní",J165,0)</f>
        <v>0</v>
      </c>
      <c r="BF165" s="145">
        <f>IF(N165="snížená",J165,0)</f>
        <v>0</v>
      </c>
      <c r="BG165" s="145">
        <f>IF(N165="zákl. přenesená",J165,0)</f>
        <v>0</v>
      </c>
      <c r="BH165" s="145">
        <f>IF(N165="sníž. přenesená",J165,0)</f>
        <v>0</v>
      </c>
      <c r="BI165" s="145">
        <f>IF(N165="nulová",J165,0)</f>
        <v>0</v>
      </c>
      <c r="BJ165" s="18" t="s">
        <v>80</v>
      </c>
      <c r="BK165" s="145">
        <f>ROUND(I165*H165,2)</f>
        <v>0</v>
      </c>
      <c r="BL165" s="18" t="s">
        <v>90</v>
      </c>
      <c r="BM165" s="144" t="s">
        <v>536</v>
      </c>
    </row>
    <row r="166" spans="2:65" s="1" customFormat="1" ht="16.5" customHeight="1">
      <c r="B166" s="33"/>
      <c r="C166" s="179" t="s">
        <v>7</v>
      </c>
      <c r="D166" s="179" t="s">
        <v>342</v>
      </c>
      <c r="E166" s="180" t="s">
        <v>1093</v>
      </c>
      <c r="F166" s="181" t="s">
        <v>1094</v>
      </c>
      <c r="G166" s="182" t="s">
        <v>1036</v>
      </c>
      <c r="H166" s="183">
        <v>5</v>
      </c>
      <c r="I166" s="184"/>
      <c r="J166" s="185">
        <f>ROUND(I166*H166,2)</f>
        <v>0</v>
      </c>
      <c r="K166" s="181" t="s">
        <v>19</v>
      </c>
      <c r="L166" s="186"/>
      <c r="M166" s="187" t="s">
        <v>19</v>
      </c>
      <c r="N166" s="188" t="s">
        <v>44</v>
      </c>
      <c r="P166" s="142">
        <f>O166*H166</f>
        <v>0</v>
      </c>
      <c r="Q166" s="142">
        <v>0</v>
      </c>
      <c r="R166" s="142">
        <f>Q166*H166</f>
        <v>0</v>
      </c>
      <c r="S166" s="142">
        <v>0</v>
      </c>
      <c r="T166" s="143">
        <f>S166*H166</f>
        <v>0</v>
      </c>
      <c r="AR166" s="144" t="s">
        <v>215</v>
      </c>
      <c r="AT166" s="144" t="s">
        <v>342</v>
      </c>
      <c r="AU166" s="144" t="s">
        <v>181</v>
      </c>
      <c r="AY166" s="18" t="s">
        <v>163</v>
      </c>
      <c r="BE166" s="145">
        <f>IF(N166="základní",J166,0)</f>
        <v>0</v>
      </c>
      <c r="BF166" s="145">
        <f>IF(N166="snížená",J166,0)</f>
        <v>0</v>
      </c>
      <c r="BG166" s="145">
        <f>IF(N166="zákl. přenesená",J166,0)</f>
        <v>0</v>
      </c>
      <c r="BH166" s="145">
        <f>IF(N166="sníž. přenesená",J166,0)</f>
        <v>0</v>
      </c>
      <c r="BI166" s="145">
        <f>IF(N166="nulová",J166,0)</f>
        <v>0</v>
      </c>
      <c r="BJ166" s="18" t="s">
        <v>80</v>
      </c>
      <c r="BK166" s="145">
        <f>ROUND(I166*H166,2)</f>
        <v>0</v>
      </c>
      <c r="BL166" s="18" t="s">
        <v>90</v>
      </c>
      <c r="BM166" s="144" t="s">
        <v>552</v>
      </c>
    </row>
    <row r="167" spans="2:65" s="1" customFormat="1" ht="16.5" customHeight="1">
      <c r="B167" s="33"/>
      <c r="C167" s="179" t="s">
        <v>316</v>
      </c>
      <c r="D167" s="179" t="s">
        <v>342</v>
      </c>
      <c r="E167" s="180" t="s">
        <v>1095</v>
      </c>
      <c r="F167" s="181" t="s">
        <v>1096</v>
      </c>
      <c r="G167" s="182" t="s">
        <v>1036</v>
      </c>
      <c r="H167" s="183">
        <v>27</v>
      </c>
      <c r="I167" s="184"/>
      <c r="J167" s="185">
        <f>ROUND(I167*H167,2)</f>
        <v>0</v>
      </c>
      <c r="K167" s="181" t="s">
        <v>19</v>
      </c>
      <c r="L167" s="186"/>
      <c r="M167" s="187" t="s">
        <v>19</v>
      </c>
      <c r="N167" s="188" t="s">
        <v>44</v>
      </c>
      <c r="P167" s="142">
        <f>O167*H167</f>
        <v>0</v>
      </c>
      <c r="Q167" s="142">
        <v>0</v>
      </c>
      <c r="R167" s="142">
        <f>Q167*H167</f>
        <v>0</v>
      </c>
      <c r="S167" s="142">
        <v>0</v>
      </c>
      <c r="T167" s="143">
        <f>S167*H167</f>
        <v>0</v>
      </c>
      <c r="AR167" s="144" t="s">
        <v>215</v>
      </c>
      <c r="AT167" s="144" t="s">
        <v>342</v>
      </c>
      <c r="AU167" s="144" t="s">
        <v>181</v>
      </c>
      <c r="AY167" s="18" t="s">
        <v>163</v>
      </c>
      <c r="BE167" s="145">
        <f>IF(N167="základní",J167,0)</f>
        <v>0</v>
      </c>
      <c r="BF167" s="145">
        <f>IF(N167="snížená",J167,0)</f>
        <v>0</v>
      </c>
      <c r="BG167" s="145">
        <f>IF(N167="zákl. přenesená",J167,0)</f>
        <v>0</v>
      </c>
      <c r="BH167" s="145">
        <f>IF(N167="sníž. přenesená",J167,0)</f>
        <v>0</v>
      </c>
      <c r="BI167" s="145">
        <f>IF(N167="nulová",J167,0)</f>
        <v>0</v>
      </c>
      <c r="BJ167" s="18" t="s">
        <v>80</v>
      </c>
      <c r="BK167" s="145">
        <f>ROUND(I167*H167,2)</f>
        <v>0</v>
      </c>
      <c r="BL167" s="18" t="s">
        <v>90</v>
      </c>
      <c r="BM167" s="144" t="s">
        <v>565</v>
      </c>
    </row>
    <row r="168" spans="2:65" s="1" customFormat="1" ht="16.5" customHeight="1">
      <c r="B168" s="33"/>
      <c r="C168" s="179" t="s">
        <v>341</v>
      </c>
      <c r="D168" s="179" t="s">
        <v>342</v>
      </c>
      <c r="E168" s="180" t="s">
        <v>1097</v>
      </c>
      <c r="F168" s="181" t="s">
        <v>1098</v>
      </c>
      <c r="G168" s="182" t="s">
        <v>1036</v>
      </c>
      <c r="H168" s="183">
        <v>2</v>
      </c>
      <c r="I168" s="184"/>
      <c r="J168" s="185">
        <f>ROUND(I168*H168,2)</f>
        <v>0</v>
      </c>
      <c r="K168" s="181" t="s">
        <v>19</v>
      </c>
      <c r="L168" s="186"/>
      <c r="M168" s="187" t="s">
        <v>19</v>
      </c>
      <c r="N168" s="188" t="s">
        <v>44</v>
      </c>
      <c r="P168" s="142">
        <f>O168*H168</f>
        <v>0</v>
      </c>
      <c r="Q168" s="142">
        <v>0</v>
      </c>
      <c r="R168" s="142">
        <f>Q168*H168</f>
        <v>0</v>
      </c>
      <c r="S168" s="142">
        <v>0</v>
      </c>
      <c r="T168" s="143">
        <f>S168*H168</f>
        <v>0</v>
      </c>
      <c r="AR168" s="144" t="s">
        <v>215</v>
      </c>
      <c r="AT168" s="144" t="s">
        <v>342</v>
      </c>
      <c r="AU168" s="144" t="s">
        <v>181</v>
      </c>
      <c r="AY168" s="18" t="s">
        <v>163</v>
      </c>
      <c r="BE168" s="145">
        <f>IF(N168="základní",J168,0)</f>
        <v>0</v>
      </c>
      <c r="BF168" s="145">
        <f>IF(N168="snížená",J168,0)</f>
        <v>0</v>
      </c>
      <c r="BG168" s="145">
        <f>IF(N168="zákl. přenesená",J168,0)</f>
        <v>0</v>
      </c>
      <c r="BH168" s="145">
        <f>IF(N168="sníž. přenesená",J168,0)</f>
        <v>0</v>
      </c>
      <c r="BI168" s="145">
        <f>IF(N168="nulová",J168,0)</f>
        <v>0</v>
      </c>
      <c r="BJ168" s="18" t="s">
        <v>80</v>
      </c>
      <c r="BK168" s="145">
        <f>ROUND(I168*H168,2)</f>
        <v>0</v>
      </c>
      <c r="BL168" s="18" t="s">
        <v>90</v>
      </c>
      <c r="BM168" s="144" t="s">
        <v>577</v>
      </c>
    </row>
    <row r="169" spans="2:65" s="1" customFormat="1" ht="16.5" customHeight="1">
      <c r="B169" s="33"/>
      <c r="C169" s="179" t="s">
        <v>349</v>
      </c>
      <c r="D169" s="179" t="s">
        <v>342</v>
      </c>
      <c r="E169" s="180" t="s">
        <v>1099</v>
      </c>
      <c r="F169" s="181" t="s">
        <v>1100</v>
      </c>
      <c r="G169" s="182" t="s">
        <v>1036</v>
      </c>
      <c r="H169" s="183">
        <v>26</v>
      </c>
      <c r="I169" s="184"/>
      <c r="J169" s="185">
        <f>ROUND(I169*H169,2)</f>
        <v>0</v>
      </c>
      <c r="K169" s="181" t="s">
        <v>19</v>
      </c>
      <c r="L169" s="186"/>
      <c r="M169" s="187" t="s">
        <v>19</v>
      </c>
      <c r="N169" s="188" t="s">
        <v>44</v>
      </c>
      <c r="P169" s="142">
        <f>O169*H169</f>
        <v>0</v>
      </c>
      <c r="Q169" s="142">
        <v>0</v>
      </c>
      <c r="R169" s="142">
        <f>Q169*H169</f>
        <v>0</v>
      </c>
      <c r="S169" s="142">
        <v>0</v>
      </c>
      <c r="T169" s="143">
        <f>S169*H169</f>
        <v>0</v>
      </c>
      <c r="AR169" s="144" t="s">
        <v>215</v>
      </c>
      <c r="AT169" s="144" t="s">
        <v>342</v>
      </c>
      <c r="AU169" s="144" t="s">
        <v>181</v>
      </c>
      <c r="AY169" s="18" t="s">
        <v>163</v>
      </c>
      <c r="BE169" s="145">
        <f>IF(N169="základní",J169,0)</f>
        <v>0</v>
      </c>
      <c r="BF169" s="145">
        <f>IF(N169="snížená",J169,0)</f>
        <v>0</v>
      </c>
      <c r="BG169" s="145">
        <f>IF(N169="zákl. přenesená",J169,0)</f>
        <v>0</v>
      </c>
      <c r="BH169" s="145">
        <f>IF(N169="sníž. přenesená",J169,0)</f>
        <v>0</v>
      </c>
      <c r="BI169" s="145">
        <f>IF(N169="nulová",J169,0)</f>
        <v>0</v>
      </c>
      <c r="BJ169" s="18" t="s">
        <v>80</v>
      </c>
      <c r="BK169" s="145">
        <f>ROUND(I169*H169,2)</f>
        <v>0</v>
      </c>
      <c r="BL169" s="18" t="s">
        <v>90</v>
      </c>
      <c r="BM169" s="144" t="s">
        <v>584</v>
      </c>
    </row>
    <row r="170" spans="2:65" s="1" customFormat="1" ht="16.5" customHeight="1">
      <c r="B170" s="33"/>
      <c r="C170" s="179" t="s">
        <v>354</v>
      </c>
      <c r="D170" s="179" t="s">
        <v>342</v>
      </c>
      <c r="E170" s="180" t="s">
        <v>1101</v>
      </c>
      <c r="F170" s="181" t="s">
        <v>1102</v>
      </c>
      <c r="G170" s="182" t="s">
        <v>1036</v>
      </c>
      <c r="H170" s="183">
        <v>86</v>
      </c>
      <c r="I170" s="184"/>
      <c r="J170" s="185">
        <f>ROUND(I170*H170,2)</f>
        <v>0</v>
      </c>
      <c r="K170" s="181" t="s">
        <v>19</v>
      </c>
      <c r="L170" s="186"/>
      <c r="M170" s="187" t="s">
        <v>19</v>
      </c>
      <c r="N170" s="188" t="s">
        <v>44</v>
      </c>
      <c r="P170" s="142">
        <f>O170*H170</f>
        <v>0</v>
      </c>
      <c r="Q170" s="142">
        <v>0</v>
      </c>
      <c r="R170" s="142">
        <f>Q170*H170</f>
        <v>0</v>
      </c>
      <c r="S170" s="142">
        <v>0</v>
      </c>
      <c r="T170" s="143">
        <f>S170*H170</f>
        <v>0</v>
      </c>
      <c r="AR170" s="144" t="s">
        <v>215</v>
      </c>
      <c r="AT170" s="144" t="s">
        <v>342</v>
      </c>
      <c r="AU170" s="144" t="s">
        <v>181</v>
      </c>
      <c r="AY170" s="18" t="s">
        <v>163</v>
      </c>
      <c r="BE170" s="145">
        <f>IF(N170="základní",J170,0)</f>
        <v>0</v>
      </c>
      <c r="BF170" s="145">
        <f>IF(N170="snížená",J170,0)</f>
        <v>0</v>
      </c>
      <c r="BG170" s="145">
        <f>IF(N170="zákl. přenesená",J170,0)</f>
        <v>0</v>
      </c>
      <c r="BH170" s="145">
        <f>IF(N170="sníž. přenesená",J170,0)</f>
        <v>0</v>
      </c>
      <c r="BI170" s="145">
        <f>IF(N170="nulová",J170,0)</f>
        <v>0</v>
      </c>
      <c r="BJ170" s="18" t="s">
        <v>80</v>
      </c>
      <c r="BK170" s="145">
        <f>ROUND(I170*H170,2)</f>
        <v>0</v>
      </c>
      <c r="BL170" s="18" t="s">
        <v>90</v>
      </c>
      <c r="BM170" s="144" t="s">
        <v>592</v>
      </c>
    </row>
    <row r="171" spans="2:65" s="1" customFormat="1" ht="16.5" customHeight="1">
      <c r="B171" s="33"/>
      <c r="C171" s="179" t="s">
        <v>357</v>
      </c>
      <c r="D171" s="179" t="s">
        <v>342</v>
      </c>
      <c r="E171" s="180" t="s">
        <v>1103</v>
      </c>
      <c r="F171" s="181" t="s">
        <v>1104</v>
      </c>
      <c r="G171" s="182" t="s">
        <v>1036</v>
      </c>
      <c r="H171" s="183">
        <v>2</v>
      </c>
      <c r="I171" s="184"/>
      <c r="J171" s="185">
        <f>ROUND(I171*H171,2)</f>
        <v>0</v>
      </c>
      <c r="K171" s="181" t="s">
        <v>19</v>
      </c>
      <c r="L171" s="186"/>
      <c r="M171" s="187" t="s">
        <v>19</v>
      </c>
      <c r="N171" s="188" t="s">
        <v>44</v>
      </c>
      <c r="P171" s="142">
        <f>O171*H171</f>
        <v>0</v>
      </c>
      <c r="Q171" s="142">
        <v>0</v>
      </c>
      <c r="R171" s="142">
        <f>Q171*H171</f>
        <v>0</v>
      </c>
      <c r="S171" s="142">
        <v>0</v>
      </c>
      <c r="T171" s="143">
        <f>S171*H171</f>
        <v>0</v>
      </c>
      <c r="AR171" s="144" t="s">
        <v>215</v>
      </c>
      <c r="AT171" s="144" t="s">
        <v>342</v>
      </c>
      <c r="AU171" s="144" t="s">
        <v>181</v>
      </c>
      <c r="AY171" s="18" t="s">
        <v>163</v>
      </c>
      <c r="BE171" s="145">
        <f>IF(N171="základní",J171,0)</f>
        <v>0</v>
      </c>
      <c r="BF171" s="145">
        <f>IF(N171="snížená",J171,0)</f>
        <v>0</v>
      </c>
      <c r="BG171" s="145">
        <f>IF(N171="zákl. přenesená",J171,0)</f>
        <v>0</v>
      </c>
      <c r="BH171" s="145">
        <f>IF(N171="sníž. přenesená",J171,0)</f>
        <v>0</v>
      </c>
      <c r="BI171" s="145">
        <f>IF(N171="nulová",J171,0)</f>
        <v>0</v>
      </c>
      <c r="BJ171" s="18" t="s">
        <v>80</v>
      </c>
      <c r="BK171" s="145">
        <f>ROUND(I171*H171,2)</f>
        <v>0</v>
      </c>
      <c r="BL171" s="18" t="s">
        <v>90</v>
      </c>
      <c r="BM171" s="144" t="s">
        <v>603</v>
      </c>
    </row>
    <row r="172" spans="2:65" s="1" customFormat="1" ht="16.5" customHeight="1">
      <c r="B172" s="33"/>
      <c r="C172" s="179" t="s">
        <v>359</v>
      </c>
      <c r="D172" s="179" t="s">
        <v>342</v>
      </c>
      <c r="E172" s="180" t="s">
        <v>1105</v>
      </c>
      <c r="F172" s="181" t="s">
        <v>1106</v>
      </c>
      <c r="G172" s="182" t="s">
        <v>1036</v>
      </c>
      <c r="H172" s="183">
        <v>4</v>
      </c>
      <c r="I172" s="184"/>
      <c r="J172" s="185">
        <f>ROUND(I172*H172,2)</f>
        <v>0</v>
      </c>
      <c r="K172" s="181" t="s">
        <v>19</v>
      </c>
      <c r="L172" s="186"/>
      <c r="M172" s="187" t="s">
        <v>19</v>
      </c>
      <c r="N172" s="188" t="s">
        <v>44</v>
      </c>
      <c r="P172" s="142">
        <f>O172*H172</f>
        <v>0</v>
      </c>
      <c r="Q172" s="142">
        <v>0</v>
      </c>
      <c r="R172" s="142">
        <f>Q172*H172</f>
        <v>0</v>
      </c>
      <c r="S172" s="142">
        <v>0</v>
      </c>
      <c r="T172" s="143">
        <f>S172*H172</f>
        <v>0</v>
      </c>
      <c r="AR172" s="144" t="s">
        <v>215</v>
      </c>
      <c r="AT172" s="144" t="s">
        <v>342</v>
      </c>
      <c r="AU172" s="144" t="s">
        <v>181</v>
      </c>
      <c r="AY172" s="18" t="s">
        <v>163</v>
      </c>
      <c r="BE172" s="145">
        <f>IF(N172="základní",J172,0)</f>
        <v>0</v>
      </c>
      <c r="BF172" s="145">
        <f>IF(N172="snížená",J172,0)</f>
        <v>0</v>
      </c>
      <c r="BG172" s="145">
        <f>IF(N172="zákl. přenesená",J172,0)</f>
        <v>0</v>
      </c>
      <c r="BH172" s="145">
        <f>IF(N172="sníž. přenesená",J172,0)</f>
        <v>0</v>
      </c>
      <c r="BI172" s="145">
        <f>IF(N172="nulová",J172,0)</f>
        <v>0</v>
      </c>
      <c r="BJ172" s="18" t="s">
        <v>80</v>
      </c>
      <c r="BK172" s="145">
        <f>ROUND(I172*H172,2)</f>
        <v>0</v>
      </c>
      <c r="BL172" s="18" t="s">
        <v>90</v>
      </c>
      <c r="BM172" s="144" t="s">
        <v>617</v>
      </c>
    </row>
    <row r="173" spans="2:65" s="1" customFormat="1" ht="16.5" customHeight="1">
      <c r="B173" s="33"/>
      <c r="C173" s="179" t="s">
        <v>364</v>
      </c>
      <c r="D173" s="179" t="s">
        <v>342</v>
      </c>
      <c r="E173" s="180" t="s">
        <v>1107</v>
      </c>
      <c r="F173" s="181" t="s">
        <v>1108</v>
      </c>
      <c r="G173" s="182" t="s">
        <v>1036</v>
      </c>
      <c r="H173" s="183">
        <v>2</v>
      </c>
      <c r="I173" s="184"/>
      <c r="J173" s="185">
        <f>ROUND(I173*H173,2)</f>
        <v>0</v>
      </c>
      <c r="K173" s="181" t="s">
        <v>19</v>
      </c>
      <c r="L173" s="186"/>
      <c r="M173" s="187" t="s">
        <v>19</v>
      </c>
      <c r="N173" s="188" t="s">
        <v>44</v>
      </c>
      <c r="P173" s="142">
        <f>O173*H173</f>
        <v>0</v>
      </c>
      <c r="Q173" s="142">
        <v>0</v>
      </c>
      <c r="R173" s="142">
        <f>Q173*H173</f>
        <v>0</v>
      </c>
      <c r="S173" s="142">
        <v>0</v>
      </c>
      <c r="T173" s="143">
        <f>S173*H173</f>
        <v>0</v>
      </c>
      <c r="AR173" s="144" t="s">
        <v>215</v>
      </c>
      <c r="AT173" s="144" t="s">
        <v>342</v>
      </c>
      <c r="AU173" s="144" t="s">
        <v>181</v>
      </c>
      <c r="AY173" s="18" t="s">
        <v>163</v>
      </c>
      <c r="BE173" s="145">
        <f>IF(N173="základní",J173,0)</f>
        <v>0</v>
      </c>
      <c r="BF173" s="145">
        <f>IF(N173="snížená",J173,0)</f>
        <v>0</v>
      </c>
      <c r="BG173" s="145">
        <f>IF(N173="zákl. přenesená",J173,0)</f>
        <v>0</v>
      </c>
      <c r="BH173" s="145">
        <f>IF(N173="sníž. přenesená",J173,0)</f>
        <v>0</v>
      </c>
      <c r="BI173" s="145">
        <f>IF(N173="nulová",J173,0)</f>
        <v>0</v>
      </c>
      <c r="BJ173" s="18" t="s">
        <v>80</v>
      </c>
      <c r="BK173" s="145">
        <f>ROUND(I173*H173,2)</f>
        <v>0</v>
      </c>
      <c r="BL173" s="18" t="s">
        <v>90</v>
      </c>
      <c r="BM173" s="144" t="s">
        <v>635</v>
      </c>
    </row>
    <row r="174" spans="2:65" s="1" customFormat="1" ht="16.5" customHeight="1">
      <c r="B174" s="33"/>
      <c r="C174" s="179" t="s">
        <v>367</v>
      </c>
      <c r="D174" s="179" t="s">
        <v>342</v>
      </c>
      <c r="E174" s="180" t="s">
        <v>1109</v>
      </c>
      <c r="F174" s="181" t="s">
        <v>1110</v>
      </c>
      <c r="G174" s="182" t="s">
        <v>1036</v>
      </c>
      <c r="H174" s="183">
        <v>6</v>
      </c>
      <c r="I174" s="184"/>
      <c r="J174" s="185">
        <f>ROUND(I174*H174,2)</f>
        <v>0</v>
      </c>
      <c r="K174" s="181" t="s">
        <v>19</v>
      </c>
      <c r="L174" s="186"/>
      <c r="M174" s="187" t="s">
        <v>19</v>
      </c>
      <c r="N174" s="188" t="s">
        <v>44</v>
      </c>
      <c r="P174" s="142">
        <f>O174*H174</f>
        <v>0</v>
      </c>
      <c r="Q174" s="142">
        <v>0</v>
      </c>
      <c r="R174" s="142">
        <f>Q174*H174</f>
        <v>0</v>
      </c>
      <c r="S174" s="142">
        <v>0</v>
      </c>
      <c r="T174" s="143">
        <f>S174*H174</f>
        <v>0</v>
      </c>
      <c r="AR174" s="144" t="s">
        <v>215</v>
      </c>
      <c r="AT174" s="144" t="s">
        <v>342</v>
      </c>
      <c r="AU174" s="144" t="s">
        <v>181</v>
      </c>
      <c r="AY174" s="18" t="s">
        <v>163</v>
      </c>
      <c r="BE174" s="145">
        <f>IF(N174="základní",J174,0)</f>
        <v>0</v>
      </c>
      <c r="BF174" s="145">
        <f>IF(N174="snížená",J174,0)</f>
        <v>0</v>
      </c>
      <c r="BG174" s="145">
        <f>IF(N174="zákl. přenesená",J174,0)</f>
        <v>0</v>
      </c>
      <c r="BH174" s="145">
        <f>IF(N174="sníž. přenesená",J174,0)</f>
        <v>0</v>
      </c>
      <c r="BI174" s="145">
        <f>IF(N174="nulová",J174,0)</f>
        <v>0</v>
      </c>
      <c r="BJ174" s="18" t="s">
        <v>80</v>
      </c>
      <c r="BK174" s="145">
        <f>ROUND(I174*H174,2)</f>
        <v>0</v>
      </c>
      <c r="BL174" s="18" t="s">
        <v>90</v>
      </c>
      <c r="BM174" s="144" t="s">
        <v>651</v>
      </c>
    </row>
    <row r="175" spans="2:65" s="1" customFormat="1" ht="16.5" customHeight="1">
      <c r="B175" s="33"/>
      <c r="C175" s="179" t="s">
        <v>371</v>
      </c>
      <c r="D175" s="179" t="s">
        <v>342</v>
      </c>
      <c r="E175" s="180" t="s">
        <v>1111</v>
      </c>
      <c r="F175" s="181" t="s">
        <v>1112</v>
      </c>
      <c r="G175" s="182" t="s">
        <v>1036</v>
      </c>
      <c r="H175" s="183">
        <v>12</v>
      </c>
      <c r="I175" s="184"/>
      <c r="J175" s="185">
        <f>ROUND(I175*H175,2)</f>
        <v>0</v>
      </c>
      <c r="K175" s="181" t="s">
        <v>19</v>
      </c>
      <c r="L175" s="186"/>
      <c r="M175" s="187" t="s">
        <v>19</v>
      </c>
      <c r="N175" s="188" t="s">
        <v>44</v>
      </c>
      <c r="P175" s="142">
        <f>O175*H175</f>
        <v>0</v>
      </c>
      <c r="Q175" s="142">
        <v>0</v>
      </c>
      <c r="R175" s="142">
        <f>Q175*H175</f>
        <v>0</v>
      </c>
      <c r="S175" s="142">
        <v>0</v>
      </c>
      <c r="T175" s="143">
        <f>S175*H175</f>
        <v>0</v>
      </c>
      <c r="AR175" s="144" t="s">
        <v>215</v>
      </c>
      <c r="AT175" s="144" t="s">
        <v>342</v>
      </c>
      <c r="AU175" s="144" t="s">
        <v>181</v>
      </c>
      <c r="AY175" s="18" t="s">
        <v>163</v>
      </c>
      <c r="BE175" s="145">
        <f>IF(N175="základní",J175,0)</f>
        <v>0</v>
      </c>
      <c r="BF175" s="145">
        <f>IF(N175="snížená",J175,0)</f>
        <v>0</v>
      </c>
      <c r="BG175" s="145">
        <f>IF(N175="zákl. přenesená",J175,0)</f>
        <v>0</v>
      </c>
      <c r="BH175" s="145">
        <f>IF(N175="sníž. přenesená",J175,0)</f>
        <v>0</v>
      </c>
      <c r="BI175" s="145">
        <f>IF(N175="nulová",J175,0)</f>
        <v>0</v>
      </c>
      <c r="BJ175" s="18" t="s">
        <v>80</v>
      </c>
      <c r="BK175" s="145">
        <f>ROUND(I175*H175,2)</f>
        <v>0</v>
      </c>
      <c r="BL175" s="18" t="s">
        <v>90</v>
      </c>
      <c r="BM175" s="144" t="s">
        <v>663</v>
      </c>
    </row>
    <row r="176" spans="2:65" s="1" customFormat="1" ht="16.5" customHeight="1">
      <c r="B176" s="33"/>
      <c r="C176" s="179" t="s">
        <v>376</v>
      </c>
      <c r="D176" s="179" t="s">
        <v>342</v>
      </c>
      <c r="E176" s="180" t="s">
        <v>1113</v>
      </c>
      <c r="F176" s="181" t="s">
        <v>1114</v>
      </c>
      <c r="G176" s="182" t="s">
        <v>1036</v>
      </c>
      <c r="H176" s="183">
        <v>24</v>
      </c>
      <c r="I176" s="184"/>
      <c r="J176" s="185">
        <f>ROUND(I176*H176,2)</f>
        <v>0</v>
      </c>
      <c r="K176" s="181" t="s">
        <v>19</v>
      </c>
      <c r="L176" s="186"/>
      <c r="M176" s="187" t="s">
        <v>19</v>
      </c>
      <c r="N176" s="188" t="s">
        <v>44</v>
      </c>
      <c r="P176" s="142">
        <f>O176*H176</f>
        <v>0</v>
      </c>
      <c r="Q176" s="142">
        <v>0</v>
      </c>
      <c r="R176" s="142">
        <f>Q176*H176</f>
        <v>0</v>
      </c>
      <c r="S176" s="142">
        <v>0</v>
      </c>
      <c r="T176" s="143">
        <f>S176*H176</f>
        <v>0</v>
      </c>
      <c r="AR176" s="144" t="s">
        <v>215</v>
      </c>
      <c r="AT176" s="144" t="s">
        <v>342</v>
      </c>
      <c r="AU176" s="144" t="s">
        <v>181</v>
      </c>
      <c r="AY176" s="18" t="s">
        <v>163</v>
      </c>
      <c r="BE176" s="145">
        <f>IF(N176="základní",J176,0)</f>
        <v>0</v>
      </c>
      <c r="BF176" s="145">
        <f>IF(N176="snížená",J176,0)</f>
        <v>0</v>
      </c>
      <c r="BG176" s="145">
        <f>IF(N176="zákl. přenesená",J176,0)</f>
        <v>0</v>
      </c>
      <c r="BH176" s="145">
        <f>IF(N176="sníž. přenesená",J176,0)</f>
        <v>0</v>
      </c>
      <c r="BI176" s="145">
        <f>IF(N176="nulová",J176,0)</f>
        <v>0</v>
      </c>
      <c r="BJ176" s="18" t="s">
        <v>80</v>
      </c>
      <c r="BK176" s="145">
        <f>ROUND(I176*H176,2)</f>
        <v>0</v>
      </c>
      <c r="BL176" s="18" t="s">
        <v>90</v>
      </c>
      <c r="BM176" s="144" t="s">
        <v>680</v>
      </c>
    </row>
    <row r="177" spans="2:65" s="11" customFormat="1" ht="20.85" customHeight="1">
      <c r="B177" s="121"/>
      <c r="D177" s="122" t="s">
        <v>72</v>
      </c>
      <c r="E177" s="131" t="s">
        <v>1115</v>
      </c>
      <c r="F177" s="131" t="s">
        <v>1116</v>
      </c>
      <c r="I177" s="124"/>
      <c r="J177" s="132">
        <f>BK177</f>
        <v>0</v>
      </c>
      <c r="L177" s="121"/>
      <c r="M177" s="126"/>
      <c r="P177" s="127">
        <f>P178</f>
        <v>0</v>
      </c>
      <c r="R177" s="127">
        <f>R178</f>
        <v>0</v>
      </c>
      <c r="T177" s="128">
        <f>T178</f>
        <v>0</v>
      </c>
      <c r="AR177" s="122" t="s">
        <v>80</v>
      </c>
      <c r="AT177" s="129" t="s">
        <v>72</v>
      </c>
      <c r="AU177" s="129" t="s">
        <v>82</v>
      </c>
      <c r="AY177" s="122" t="s">
        <v>163</v>
      </c>
      <c r="BK177" s="130">
        <f>BK178</f>
        <v>0</v>
      </c>
    </row>
    <row r="178" spans="2:65" s="1" customFormat="1" ht="16.5" customHeight="1">
      <c r="B178" s="33"/>
      <c r="C178" s="179" t="s">
        <v>381</v>
      </c>
      <c r="D178" s="179" t="s">
        <v>342</v>
      </c>
      <c r="E178" s="180" t="s">
        <v>1117</v>
      </c>
      <c r="F178" s="181" t="s">
        <v>1118</v>
      </c>
      <c r="G178" s="182" t="s">
        <v>1036</v>
      </c>
      <c r="H178" s="183">
        <v>24</v>
      </c>
      <c r="I178" s="184"/>
      <c r="J178" s="185">
        <f>ROUND(I178*H178,2)</f>
        <v>0</v>
      </c>
      <c r="K178" s="181" t="s">
        <v>19</v>
      </c>
      <c r="L178" s="186"/>
      <c r="M178" s="187" t="s">
        <v>19</v>
      </c>
      <c r="N178" s="188" t="s">
        <v>44</v>
      </c>
      <c r="P178" s="142">
        <f>O178*H178</f>
        <v>0</v>
      </c>
      <c r="Q178" s="142">
        <v>0</v>
      </c>
      <c r="R178" s="142">
        <f>Q178*H178</f>
        <v>0</v>
      </c>
      <c r="S178" s="142">
        <v>0</v>
      </c>
      <c r="T178" s="143">
        <f>S178*H178</f>
        <v>0</v>
      </c>
      <c r="AR178" s="144" t="s">
        <v>215</v>
      </c>
      <c r="AT178" s="144" t="s">
        <v>342</v>
      </c>
      <c r="AU178" s="144" t="s">
        <v>181</v>
      </c>
      <c r="AY178" s="18" t="s">
        <v>163</v>
      </c>
      <c r="BE178" s="145">
        <f>IF(N178="základní",J178,0)</f>
        <v>0</v>
      </c>
      <c r="BF178" s="145">
        <f>IF(N178="snížená",J178,0)</f>
        <v>0</v>
      </c>
      <c r="BG178" s="145">
        <f>IF(N178="zákl. přenesená",J178,0)</f>
        <v>0</v>
      </c>
      <c r="BH178" s="145">
        <f>IF(N178="sníž. přenesená",J178,0)</f>
        <v>0</v>
      </c>
      <c r="BI178" s="145">
        <f>IF(N178="nulová",J178,0)</f>
        <v>0</v>
      </c>
      <c r="BJ178" s="18" t="s">
        <v>80</v>
      </c>
      <c r="BK178" s="145">
        <f>ROUND(I178*H178,2)</f>
        <v>0</v>
      </c>
      <c r="BL178" s="18" t="s">
        <v>90</v>
      </c>
      <c r="BM178" s="144" t="s">
        <v>695</v>
      </c>
    </row>
    <row r="179" spans="2:65" s="11" customFormat="1" ht="20.85" customHeight="1">
      <c r="B179" s="121"/>
      <c r="D179" s="122" t="s">
        <v>72</v>
      </c>
      <c r="E179" s="131" t="s">
        <v>1119</v>
      </c>
      <c r="F179" s="131" t="s">
        <v>1120</v>
      </c>
      <c r="I179" s="124"/>
      <c r="J179" s="132">
        <f>BK179</f>
        <v>0</v>
      </c>
      <c r="L179" s="121"/>
      <c r="M179" s="126"/>
      <c r="P179" s="127">
        <f>P180</f>
        <v>0</v>
      </c>
      <c r="R179" s="127">
        <f>R180</f>
        <v>0</v>
      </c>
      <c r="T179" s="128">
        <f>T180</f>
        <v>0</v>
      </c>
      <c r="AR179" s="122" t="s">
        <v>80</v>
      </c>
      <c r="AT179" s="129" t="s">
        <v>72</v>
      </c>
      <c r="AU179" s="129" t="s">
        <v>82</v>
      </c>
      <c r="AY179" s="122" t="s">
        <v>163</v>
      </c>
      <c r="BK179" s="130">
        <f>BK180</f>
        <v>0</v>
      </c>
    </row>
    <row r="180" spans="2:65" s="1" customFormat="1" ht="16.5" customHeight="1">
      <c r="B180" s="33"/>
      <c r="C180" s="179" t="s">
        <v>388</v>
      </c>
      <c r="D180" s="179" t="s">
        <v>342</v>
      </c>
      <c r="E180" s="180" t="s">
        <v>1121</v>
      </c>
      <c r="F180" s="181" t="s">
        <v>1122</v>
      </c>
      <c r="G180" s="182" t="s">
        <v>1036</v>
      </c>
      <c r="H180" s="183">
        <v>6</v>
      </c>
      <c r="I180" s="184"/>
      <c r="J180" s="185">
        <f>ROUND(I180*H180,2)</f>
        <v>0</v>
      </c>
      <c r="K180" s="181" t="s">
        <v>19</v>
      </c>
      <c r="L180" s="186"/>
      <c r="M180" s="187" t="s">
        <v>19</v>
      </c>
      <c r="N180" s="188" t="s">
        <v>44</v>
      </c>
      <c r="P180" s="142">
        <f>O180*H180</f>
        <v>0</v>
      </c>
      <c r="Q180" s="142">
        <v>0</v>
      </c>
      <c r="R180" s="142">
        <f>Q180*H180</f>
        <v>0</v>
      </c>
      <c r="S180" s="142">
        <v>0</v>
      </c>
      <c r="T180" s="143">
        <f>S180*H180</f>
        <v>0</v>
      </c>
      <c r="AR180" s="144" t="s">
        <v>215</v>
      </c>
      <c r="AT180" s="144" t="s">
        <v>342</v>
      </c>
      <c r="AU180" s="144" t="s">
        <v>181</v>
      </c>
      <c r="AY180" s="18" t="s">
        <v>163</v>
      </c>
      <c r="BE180" s="145">
        <f>IF(N180="základní",J180,0)</f>
        <v>0</v>
      </c>
      <c r="BF180" s="145">
        <f>IF(N180="snížená",J180,0)</f>
        <v>0</v>
      </c>
      <c r="BG180" s="145">
        <f>IF(N180="zákl. přenesená",J180,0)</f>
        <v>0</v>
      </c>
      <c r="BH180" s="145">
        <f>IF(N180="sníž. přenesená",J180,0)</f>
        <v>0</v>
      </c>
      <c r="BI180" s="145">
        <f>IF(N180="nulová",J180,0)</f>
        <v>0</v>
      </c>
      <c r="BJ180" s="18" t="s">
        <v>80</v>
      </c>
      <c r="BK180" s="145">
        <f>ROUND(I180*H180,2)</f>
        <v>0</v>
      </c>
      <c r="BL180" s="18" t="s">
        <v>90</v>
      </c>
      <c r="BM180" s="144" t="s">
        <v>703</v>
      </c>
    </row>
    <row r="181" spans="2:65" s="11" customFormat="1" ht="20.85" customHeight="1">
      <c r="B181" s="121"/>
      <c r="D181" s="122" t="s">
        <v>72</v>
      </c>
      <c r="E181" s="131" t="s">
        <v>1123</v>
      </c>
      <c r="F181" s="131" t="s">
        <v>1124</v>
      </c>
      <c r="I181" s="124"/>
      <c r="J181" s="132">
        <f>BK181</f>
        <v>0</v>
      </c>
      <c r="L181" s="121"/>
      <c r="M181" s="126"/>
      <c r="P181" s="127">
        <f>P182</f>
        <v>0</v>
      </c>
      <c r="R181" s="127">
        <f>R182</f>
        <v>0</v>
      </c>
      <c r="T181" s="128">
        <f>T182</f>
        <v>0</v>
      </c>
      <c r="AR181" s="122" t="s">
        <v>80</v>
      </c>
      <c r="AT181" s="129" t="s">
        <v>72</v>
      </c>
      <c r="AU181" s="129" t="s">
        <v>82</v>
      </c>
      <c r="AY181" s="122" t="s">
        <v>163</v>
      </c>
      <c r="BK181" s="130">
        <f>BK182</f>
        <v>0</v>
      </c>
    </row>
    <row r="182" spans="2:65" s="1" customFormat="1" ht="16.5" customHeight="1">
      <c r="B182" s="33"/>
      <c r="C182" s="179" t="s">
        <v>391</v>
      </c>
      <c r="D182" s="179" t="s">
        <v>342</v>
      </c>
      <c r="E182" s="180" t="s">
        <v>1125</v>
      </c>
      <c r="F182" s="181" t="s">
        <v>1126</v>
      </c>
      <c r="G182" s="182" t="s">
        <v>1036</v>
      </c>
      <c r="H182" s="183">
        <v>6</v>
      </c>
      <c r="I182" s="184"/>
      <c r="J182" s="185">
        <f>ROUND(I182*H182,2)</f>
        <v>0</v>
      </c>
      <c r="K182" s="181" t="s">
        <v>19</v>
      </c>
      <c r="L182" s="186"/>
      <c r="M182" s="187" t="s">
        <v>19</v>
      </c>
      <c r="N182" s="188" t="s">
        <v>44</v>
      </c>
      <c r="P182" s="142">
        <f>O182*H182</f>
        <v>0</v>
      </c>
      <c r="Q182" s="142">
        <v>0</v>
      </c>
      <c r="R182" s="142">
        <f>Q182*H182</f>
        <v>0</v>
      </c>
      <c r="S182" s="142">
        <v>0</v>
      </c>
      <c r="T182" s="143">
        <f>S182*H182</f>
        <v>0</v>
      </c>
      <c r="AR182" s="144" t="s">
        <v>215</v>
      </c>
      <c r="AT182" s="144" t="s">
        <v>342</v>
      </c>
      <c r="AU182" s="144" t="s">
        <v>181</v>
      </c>
      <c r="AY182" s="18" t="s">
        <v>163</v>
      </c>
      <c r="BE182" s="145">
        <f>IF(N182="základní",J182,0)</f>
        <v>0</v>
      </c>
      <c r="BF182" s="145">
        <f>IF(N182="snížená",J182,0)</f>
        <v>0</v>
      </c>
      <c r="BG182" s="145">
        <f>IF(N182="zákl. přenesená",J182,0)</f>
        <v>0</v>
      </c>
      <c r="BH182" s="145">
        <f>IF(N182="sníž. přenesená",J182,0)</f>
        <v>0</v>
      </c>
      <c r="BI182" s="145">
        <f>IF(N182="nulová",J182,0)</f>
        <v>0</v>
      </c>
      <c r="BJ182" s="18" t="s">
        <v>80</v>
      </c>
      <c r="BK182" s="145">
        <f>ROUND(I182*H182,2)</f>
        <v>0</v>
      </c>
      <c r="BL182" s="18" t="s">
        <v>90</v>
      </c>
      <c r="BM182" s="144" t="s">
        <v>718</v>
      </c>
    </row>
    <row r="183" spans="2:65" s="11" customFormat="1" ht="25.9" customHeight="1">
      <c r="B183" s="121"/>
      <c r="D183" s="122" t="s">
        <v>72</v>
      </c>
      <c r="E183" s="123" t="s">
        <v>1127</v>
      </c>
      <c r="F183" s="123" t="s">
        <v>1128</v>
      </c>
      <c r="I183" s="124"/>
      <c r="J183" s="125">
        <f>BK183</f>
        <v>0</v>
      </c>
      <c r="L183" s="121"/>
      <c r="M183" s="126"/>
      <c r="P183" s="127">
        <f>P184+P218</f>
        <v>0</v>
      </c>
      <c r="R183" s="127">
        <f>R184+R218</f>
        <v>0</v>
      </c>
      <c r="T183" s="128">
        <f>T184+T218</f>
        <v>0</v>
      </c>
      <c r="AR183" s="122" t="s">
        <v>80</v>
      </c>
      <c r="AT183" s="129" t="s">
        <v>72</v>
      </c>
      <c r="AU183" s="129" t="s">
        <v>73</v>
      </c>
      <c r="AY183" s="122" t="s">
        <v>163</v>
      </c>
      <c r="BK183" s="130">
        <f>BK184+BK218</f>
        <v>0</v>
      </c>
    </row>
    <row r="184" spans="2:65" s="11" customFormat="1" ht="22.9" customHeight="1">
      <c r="B184" s="121"/>
      <c r="D184" s="122" t="s">
        <v>72</v>
      </c>
      <c r="E184" s="131" t="s">
        <v>1022</v>
      </c>
      <c r="F184" s="131" t="s">
        <v>1023</v>
      </c>
      <c r="I184" s="124"/>
      <c r="J184" s="132">
        <f>BK184</f>
        <v>0</v>
      </c>
      <c r="L184" s="121"/>
      <c r="M184" s="126"/>
      <c r="P184" s="127">
        <f>P185+P187+P189+P191+P193+P195+P197+P199+P202+P204+P206+P209+P214+P216</f>
        <v>0</v>
      </c>
      <c r="R184" s="127">
        <f>R185+R187+R189+R191+R193+R195+R197+R199+R202+R204+R206+R209+R214+R216</f>
        <v>0</v>
      </c>
      <c r="T184" s="128">
        <f>T185+T187+T189+T191+T193+T195+T197+T199+T202+T204+T206+T209+T214+T216</f>
        <v>0</v>
      </c>
      <c r="AR184" s="122" t="s">
        <v>80</v>
      </c>
      <c r="AT184" s="129" t="s">
        <v>72</v>
      </c>
      <c r="AU184" s="129" t="s">
        <v>80</v>
      </c>
      <c r="AY184" s="122" t="s">
        <v>163</v>
      </c>
      <c r="BK184" s="130">
        <f>BK185+BK187+BK189+BK191+BK193+BK195+BK197+BK199+BK202+BK204+BK206+BK209+BK214+BK216</f>
        <v>0</v>
      </c>
    </row>
    <row r="185" spans="2:65" s="11" customFormat="1" ht="20.85" customHeight="1">
      <c r="B185" s="121"/>
      <c r="D185" s="122" t="s">
        <v>72</v>
      </c>
      <c r="E185" s="131" t="s">
        <v>1024</v>
      </c>
      <c r="F185" s="131" t="s">
        <v>1025</v>
      </c>
      <c r="I185" s="124"/>
      <c r="J185" s="132">
        <f>BK185</f>
        <v>0</v>
      </c>
      <c r="L185" s="121"/>
      <c r="M185" s="126"/>
      <c r="P185" s="127">
        <f>P186</f>
        <v>0</v>
      </c>
      <c r="R185" s="127">
        <f>R186</f>
        <v>0</v>
      </c>
      <c r="T185" s="128">
        <f>T186</f>
        <v>0</v>
      </c>
      <c r="AR185" s="122" t="s">
        <v>80</v>
      </c>
      <c r="AT185" s="129" t="s">
        <v>72</v>
      </c>
      <c r="AU185" s="129" t="s">
        <v>82</v>
      </c>
      <c r="AY185" s="122" t="s">
        <v>163</v>
      </c>
      <c r="BK185" s="130">
        <f>BK186</f>
        <v>0</v>
      </c>
    </row>
    <row r="186" spans="2:65" s="1" customFormat="1" ht="16.5" customHeight="1">
      <c r="B186" s="33"/>
      <c r="C186" s="133" t="s">
        <v>396</v>
      </c>
      <c r="D186" s="133" t="s">
        <v>166</v>
      </c>
      <c r="E186" s="134" t="s">
        <v>1129</v>
      </c>
      <c r="F186" s="135" t="s">
        <v>1027</v>
      </c>
      <c r="G186" s="136" t="s">
        <v>239</v>
      </c>
      <c r="H186" s="137">
        <v>40</v>
      </c>
      <c r="I186" s="138"/>
      <c r="J186" s="139">
        <f>ROUND(I186*H186,2)</f>
        <v>0</v>
      </c>
      <c r="K186" s="135" t="s">
        <v>19</v>
      </c>
      <c r="L186" s="33"/>
      <c r="M186" s="140" t="s">
        <v>19</v>
      </c>
      <c r="N186" s="141" t="s">
        <v>44</v>
      </c>
      <c r="P186" s="142">
        <f>O186*H186</f>
        <v>0</v>
      </c>
      <c r="Q186" s="142">
        <v>0</v>
      </c>
      <c r="R186" s="142">
        <f>Q186*H186</f>
        <v>0</v>
      </c>
      <c r="S186" s="142">
        <v>0</v>
      </c>
      <c r="T186" s="143">
        <f>S186*H186</f>
        <v>0</v>
      </c>
      <c r="AR186" s="144" t="s">
        <v>90</v>
      </c>
      <c r="AT186" s="144" t="s">
        <v>166</v>
      </c>
      <c r="AU186" s="144" t="s">
        <v>181</v>
      </c>
      <c r="AY186" s="18" t="s">
        <v>163</v>
      </c>
      <c r="BE186" s="145">
        <f>IF(N186="základní",J186,0)</f>
        <v>0</v>
      </c>
      <c r="BF186" s="145">
        <f>IF(N186="snížená",J186,0)</f>
        <v>0</v>
      </c>
      <c r="BG186" s="145">
        <f>IF(N186="zákl. přenesená",J186,0)</f>
        <v>0</v>
      </c>
      <c r="BH186" s="145">
        <f>IF(N186="sníž. přenesená",J186,0)</f>
        <v>0</v>
      </c>
      <c r="BI186" s="145">
        <f>IF(N186="nulová",J186,0)</f>
        <v>0</v>
      </c>
      <c r="BJ186" s="18" t="s">
        <v>80</v>
      </c>
      <c r="BK186" s="145">
        <f>ROUND(I186*H186,2)</f>
        <v>0</v>
      </c>
      <c r="BL186" s="18" t="s">
        <v>90</v>
      </c>
      <c r="BM186" s="144" t="s">
        <v>755</v>
      </c>
    </row>
    <row r="187" spans="2:65" s="11" customFormat="1" ht="20.85" customHeight="1">
      <c r="B187" s="121"/>
      <c r="D187" s="122" t="s">
        <v>72</v>
      </c>
      <c r="E187" s="131" t="s">
        <v>1028</v>
      </c>
      <c r="F187" s="131" t="s">
        <v>1029</v>
      </c>
      <c r="I187" s="124"/>
      <c r="J187" s="132">
        <f>BK187</f>
        <v>0</v>
      </c>
      <c r="L187" s="121"/>
      <c r="M187" s="126"/>
      <c r="P187" s="127">
        <f>P188</f>
        <v>0</v>
      </c>
      <c r="R187" s="127">
        <f>R188</f>
        <v>0</v>
      </c>
      <c r="T187" s="128">
        <f>T188</f>
        <v>0</v>
      </c>
      <c r="AR187" s="122" t="s">
        <v>80</v>
      </c>
      <c r="AT187" s="129" t="s">
        <v>72</v>
      </c>
      <c r="AU187" s="129" t="s">
        <v>82</v>
      </c>
      <c r="AY187" s="122" t="s">
        <v>163</v>
      </c>
      <c r="BK187" s="130">
        <f>BK188</f>
        <v>0</v>
      </c>
    </row>
    <row r="188" spans="2:65" s="1" customFormat="1" ht="16.5" customHeight="1">
      <c r="B188" s="33"/>
      <c r="C188" s="133" t="s">
        <v>404</v>
      </c>
      <c r="D188" s="133" t="s">
        <v>166</v>
      </c>
      <c r="E188" s="134" t="s">
        <v>1130</v>
      </c>
      <c r="F188" s="135" t="s">
        <v>1031</v>
      </c>
      <c r="G188" s="136" t="s">
        <v>239</v>
      </c>
      <c r="H188" s="137">
        <v>10</v>
      </c>
      <c r="I188" s="138"/>
      <c r="J188" s="139">
        <f>ROUND(I188*H188,2)</f>
        <v>0</v>
      </c>
      <c r="K188" s="135" t="s">
        <v>19</v>
      </c>
      <c r="L188" s="33"/>
      <c r="M188" s="140" t="s">
        <v>19</v>
      </c>
      <c r="N188" s="141" t="s">
        <v>44</v>
      </c>
      <c r="P188" s="142">
        <f>O188*H188</f>
        <v>0</v>
      </c>
      <c r="Q188" s="142">
        <v>0</v>
      </c>
      <c r="R188" s="142">
        <f>Q188*H188</f>
        <v>0</v>
      </c>
      <c r="S188" s="142">
        <v>0</v>
      </c>
      <c r="T188" s="143">
        <f>S188*H188</f>
        <v>0</v>
      </c>
      <c r="AR188" s="144" t="s">
        <v>90</v>
      </c>
      <c r="AT188" s="144" t="s">
        <v>166</v>
      </c>
      <c r="AU188" s="144" t="s">
        <v>181</v>
      </c>
      <c r="AY188" s="18" t="s">
        <v>163</v>
      </c>
      <c r="BE188" s="145">
        <f>IF(N188="základní",J188,0)</f>
        <v>0</v>
      </c>
      <c r="BF188" s="145">
        <f>IF(N188="snížená",J188,0)</f>
        <v>0</v>
      </c>
      <c r="BG188" s="145">
        <f>IF(N188="zákl. přenesená",J188,0)</f>
        <v>0</v>
      </c>
      <c r="BH188" s="145">
        <f>IF(N188="sníž. přenesená",J188,0)</f>
        <v>0</v>
      </c>
      <c r="BI188" s="145">
        <f>IF(N188="nulová",J188,0)</f>
        <v>0</v>
      </c>
      <c r="BJ188" s="18" t="s">
        <v>80</v>
      </c>
      <c r="BK188" s="145">
        <f>ROUND(I188*H188,2)</f>
        <v>0</v>
      </c>
      <c r="BL188" s="18" t="s">
        <v>90</v>
      </c>
      <c r="BM188" s="144" t="s">
        <v>765</v>
      </c>
    </row>
    <row r="189" spans="2:65" s="11" customFormat="1" ht="20.85" customHeight="1">
      <c r="B189" s="121"/>
      <c r="D189" s="122" t="s">
        <v>72</v>
      </c>
      <c r="E189" s="131" t="s">
        <v>1037</v>
      </c>
      <c r="F189" s="131" t="s">
        <v>1038</v>
      </c>
      <c r="I189" s="124"/>
      <c r="J189" s="132">
        <f>BK189</f>
        <v>0</v>
      </c>
      <c r="L189" s="121"/>
      <c r="M189" s="126"/>
      <c r="P189" s="127">
        <f>P190</f>
        <v>0</v>
      </c>
      <c r="R189" s="127">
        <f>R190</f>
        <v>0</v>
      </c>
      <c r="T189" s="128">
        <f>T190</f>
        <v>0</v>
      </c>
      <c r="AR189" s="122" t="s">
        <v>80</v>
      </c>
      <c r="AT189" s="129" t="s">
        <v>72</v>
      </c>
      <c r="AU189" s="129" t="s">
        <v>82</v>
      </c>
      <c r="AY189" s="122" t="s">
        <v>163</v>
      </c>
      <c r="BK189" s="130">
        <f>BK190</f>
        <v>0</v>
      </c>
    </row>
    <row r="190" spans="2:65" s="1" customFormat="1" ht="16.5" customHeight="1">
      <c r="B190" s="33"/>
      <c r="C190" s="133" t="s">
        <v>410</v>
      </c>
      <c r="D190" s="133" t="s">
        <v>166</v>
      </c>
      <c r="E190" s="134" t="s">
        <v>1131</v>
      </c>
      <c r="F190" s="135" t="s">
        <v>1040</v>
      </c>
      <c r="G190" s="136" t="s">
        <v>1036</v>
      </c>
      <c r="H190" s="137">
        <v>4</v>
      </c>
      <c r="I190" s="138"/>
      <c r="J190" s="139">
        <f>ROUND(I190*H190,2)</f>
        <v>0</v>
      </c>
      <c r="K190" s="135" t="s">
        <v>19</v>
      </c>
      <c r="L190" s="33"/>
      <c r="M190" s="140" t="s">
        <v>19</v>
      </c>
      <c r="N190" s="141" t="s">
        <v>44</v>
      </c>
      <c r="P190" s="142">
        <f>O190*H190</f>
        <v>0</v>
      </c>
      <c r="Q190" s="142">
        <v>0</v>
      </c>
      <c r="R190" s="142">
        <f>Q190*H190</f>
        <v>0</v>
      </c>
      <c r="S190" s="142">
        <v>0</v>
      </c>
      <c r="T190" s="143">
        <f>S190*H190</f>
        <v>0</v>
      </c>
      <c r="AR190" s="144" t="s">
        <v>90</v>
      </c>
      <c r="AT190" s="144" t="s">
        <v>166</v>
      </c>
      <c r="AU190" s="144" t="s">
        <v>181</v>
      </c>
      <c r="AY190" s="18" t="s">
        <v>163</v>
      </c>
      <c r="BE190" s="145">
        <f>IF(N190="základní",J190,0)</f>
        <v>0</v>
      </c>
      <c r="BF190" s="145">
        <f>IF(N190="snížená",J190,0)</f>
        <v>0</v>
      </c>
      <c r="BG190" s="145">
        <f>IF(N190="zákl. přenesená",J190,0)</f>
        <v>0</v>
      </c>
      <c r="BH190" s="145">
        <f>IF(N190="sníž. přenesená",J190,0)</f>
        <v>0</v>
      </c>
      <c r="BI190" s="145">
        <f>IF(N190="nulová",J190,0)</f>
        <v>0</v>
      </c>
      <c r="BJ190" s="18" t="s">
        <v>80</v>
      </c>
      <c r="BK190" s="145">
        <f>ROUND(I190*H190,2)</f>
        <v>0</v>
      </c>
      <c r="BL190" s="18" t="s">
        <v>90</v>
      </c>
      <c r="BM190" s="144" t="s">
        <v>781</v>
      </c>
    </row>
    <row r="191" spans="2:65" s="11" customFormat="1" ht="20.85" customHeight="1">
      <c r="B191" s="121"/>
      <c r="D191" s="122" t="s">
        <v>72</v>
      </c>
      <c r="E191" s="131" t="s">
        <v>1041</v>
      </c>
      <c r="F191" s="131" t="s">
        <v>1042</v>
      </c>
      <c r="I191" s="124"/>
      <c r="J191" s="132">
        <f>BK191</f>
        <v>0</v>
      </c>
      <c r="L191" s="121"/>
      <c r="M191" s="126"/>
      <c r="P191" s="127">
        <f>P192</f>
        <v>0</v>
      </c>
      <c r="R191" s="127">
        <f>R192</f>
        <v>0</v>
      </c>
      <c r="T191" s="128">
        <f>T192</f>
        <v>0</v>
      </c>
      <c r="AR191" s="122" t="s">
        <v>80</v>
      </c>
      <c r="AT191" s="129" t="s">
        <v>72</v>
      </c>
      <c r="AU191" s="129" t="s">
        <v>82</v>
      </c>
      <c r="AY191" s="122" t="s">
        <v>163</v>
      </c>
      <c r="BK191" s="130">
        <f>BK192</f>
        <v>0</v>
      </c>
    </row>
    <row r="192" spans="2:65" s="1" customFormat="1" ht="16.5" customHeight="1">
      <c r="B192" s="33"/>
      <c r="C192" s="133" t="s">
        <v>418</v>
      </c>
      <c r="D192" s="133" t="s">
        <v>166</v>
      </c>
      <c r="E192" s="134" t="s">
        <v>1132</v>
      </c>
      <c r="F192" s="135" t="s">
        <v>1044</v>
      </c>
      <c r="G192" s="136" t="s">
        <v>239</v>
      </c>
      <c r="H192" s="137">
        <v>200</v>
      </c>
      <c r="I192" s="138"/>
      <c r="J192" s="139">
        <f>ROUND(I192*H192,2)</f>
        <v>0</v>
      </c>
      <c r="K192" s="135" t="s">
        <v>19</v>
      </c>
      <c r="L192" s="33"/>
      <c r="M192" s="140" t="s">
        <v>19</v>
      </c>
      <c r="N192" s="141" t="s">
        <v>44</v>
      </c>
      <c r="P192" s="142">
        <f>O192*H192</f>
        <v>0</v>
      </c>
      <c r="Q192" s="142">
        <v>0</v>
      </c>
      <c r="R192" s="142">
        <f>Q192*H192</f>
        <v>0</v>
      </c>
      <c r="S192" s="142">
        <v>0</v>
      </c>
      <c r="T192" s="143">
        <f>S192*H192</f>
        <v>0</v>
      </c>
      <c r="AR192" s="144" t="s">
        <v>90</v>
      </c>
      <c r="AT192" s="144" t="s">
        <v>166</v>
      </c>
      <c r="AU192" s="144" t="s">
        <v>181</v>
      </c>
      <c r="AY192" s="18" t="s">
        <v>163</v>
      </c>
      <c r="BE192" s="145">
        <f>IF(N192="základní",J192,0)</f>
        <v>0</v>
      </c>
      <c r="BF192" s="145">
        <f>IF(N192="snížená",J192,0)</f>
        <v>0</v>
      </c>
      <c r="BG192" s="145">
        <f>IF(N192="zákl. přenesená",J192,0)</f>
        <v>0</v>
      </c>
      <c r="BH192" s="145">
        <f>IF(N192="sníž. přenesená",J192,0)</f>
        <v>0</v>
      </c>
      <c r="BI192" s="145">
        <f>IF(N192="nulová",J192,0)</f>
        <v>0</v>
      </c>
      <c r="BJ192" s="18" t="s">
        <v>80</v>
      </c>
      <c r="BK192" s="145">
        <f>ROUND(I192*H192,2)</f>
        <v>0</v>
      </c>
      <c r="BL192" s="18" t="s">
        <v>90</v>
      </c>
      <c r="BM192" s="144" t="s">
        <v>790</v>
      </c>
    </row>
    <row r="193" spans="2:65" s="11" customFormat="1" ht="20.85" customHeight="1">
      <c r="B193" s="121"/>
      <c r="D193" s="122" t="s">
        <v>72</v>
      </c>
      <c r="E193" s="131" t="s">
        <v>1133</v>
      </c>
      <c r="F193" s="131" t="s">
        <v>1134</v>
      </c>
      <c r="I193" s="124"/>
      <c r="J193" s="132">
        <f>BK193</f>
        <v>0</v>
      </c>
      <c r="L193" s="121"/>
      <c r="M193" s="126"/>
      <c r="P193" s="127">
        <f>P194</f>
        <v>0</v>
      </c>
      <c r="R193" s="127">
        <f>R194</f>
        <v>0</v>
      </c>
      <c r="T193" s="128">
        <f>T194</f>
        <v>0</v>
      </c>
      <c r="AR193" s="122" t="s">
        <v>80</v>
      </c>
      <c r="AT193" s="129" t="s">
        <v>72</v>
      </c>
      <c r="AU193" s="129" t="s">
        <v>82</v>
      </c>
      <c r="AY193" s="122" t="s">
        <v>163</v>
      </c>
      <c r="BK193" s="130">
        <f>BK194</f>
        <v>0</v>
      </c>
    </row>
    <row r="194" spans="2:65" s="1" customFormat="1" ht="16.5" customHeight="1">
      <c r="B194" s="33"/>
      <c r="C194" s="133" t="s">
        <v>420</v>
      </c>
      <c r="D194" s="133" t="s">
        <v>166</v>
      </c>
      <c r="E194" s="134" t="s">
        <v>1135</v>
      </c>
      <c r="F194" s="135" t="s">
        <v>1136</v>
      </c>
      <c r="G194" s="136" t="s">
        <v>1036</v>
      </c>
      <c r="H194" s="137">
        <v>12</v>
      </c>
      <c r="I194" s="138"/>
      <c r="J194" s="139">
        <f>ROUND(I194*H194,2)</f>
        <v>0</v>
      </c>
      <c r="K194" s="135" t="s">
        <v>19</v>
      </c>
      <c r="L194" s="33"/>
      <c r="M194" s="140" t="s">
        <v>19</v>
      </c>
      <c r="N194" s="141" t="s">
        <v>44</v>
      </c>
      <c r="P194" s="142">
        <f>O194*H194</f>
        <v>0</v>
      </c>
      <c r="Q194" s="142">
        <v>0</v>
      </c>
      <c r="R194" s="142">
        <f>Q194*H194</f>
        <v>0</v>
      </c>
      <c r="S194" s="142">
        <v>0</v>
      </c>
      <c r="T194" s="143">
        <f>S194*H194</f>
        <v>0</v>
      </c>
      <c r="AR194" s="144" t="s">
        <v>90</v>
      </c>
      <c r="AT194" s="144" t="s">
        <v>166</v>
      </c>
      <c r="AU194" s="144" t="s">
        <v>181</v>
      </c>
      <c r="AY194" s="18" t="s">
        <v>163</v>
      </c>
      <c r="BE194" s="145">
        <f>IF(N194="základní",J194,0)</f>
        <v>0</v>
      </c>
      <c r="BF194" s="145">
        <f>IF(N194="snížená",J194,0)</f>
        <v>0</v>
      </c>
      <c r="BG194" s="145">
        <f>IF(N194="zákl. přenesená",J194,0)</f>
        <v>0</v>
      </c>
      <c r="BH194" s="145">
        <f>IF(N194="sníž. přenesená",J194,0)</f>
        <v>0</v>
      </c>
      <c r="BI194" s="145">
        <f>IF(N194="nulová",J194,0)</f>
        <v>0</v>
      </c>
      <c r="BJ194" s="18" t="s">
        <v>80</v>
      </c>
      <c r="BK194" s="145">
        <f>ROUND(I194*H194,2)</f>
        <v>0</v>
      </c>
      <c r="BL194" s="18" t="s">
        <v>90</v>
      </c>
      <c r="BM194" s="144" t="s">
        <v>805</v>
      </c>
    </row>
    <row r="195" spans="2:65" s="11" customFormat="1" ht="20.85" customHeight="1">
      <c r="B195" s="121"/>
      <c r="D195" s="122" t="s">
        <v>72</v>
      </c>
      <c r="E195" s="131" t="s">
        <v>1137</v>
      </c>
      <c r="F195" s="131" t="s">
        <v>1138</v>
      </c>
      <c r="I195" s="124"/>
      <c r="J195" s="132">
        <f>BK195</f>
        <v>0</v>
      </c>
      <c r="L195" s="121"/>
      <c r="M195" s="126"/>
      <c r="P195" s="127">
        <f>P196</f>
        <v>0</v>
      </c>
      <c r="R195" s="127">
        <f>R196</f>
        <v>0</v>
      </c>
      <c r="T195" s="128">
        <f>T196</f>
        <v>0</v>
      </c>
      <c r="AR195" s="122" t="s">
        <v>80</v>
      </c>
      <c r="AT195" s="129" t="s">
        <v>72</v>
      </c>
      <c r="AU195" s="129" t="s">
        <v>82</v>
      </c>
      <c r="AY195" s="122" t="s">
        <v>163</v>
      </c>
      <c r="BK195" s="130">
        <f>BK196</f>
        <v>0</v>
      </c>
    </row>
    <row r="196" spans="2:65" s="1" customFormat="1" ht="16.5" customHeight="1">
      <c r="B196" s="33"/>
      <c r="C196" s="133" t="s">
        <v>423</v>
      </c>
      <c r="D196" s="133" t="s">
        <v>166</v>
      </c>
      <c r="E196" s="134" t="s">
        <v>1139</v>
      </c>
      <c r="F196" s="135" t="s">
        <v>1140</v>
      </c>
      <c r="G196" s="136" t="s">
        <v>1036</v>
      </c>
      <c r="H196" s="137">
        <v>20</v>
      </c>
      <c r="I196" s="138"/>
      <c r="J196" s="139">
        <f>ROUND(I196*H196,2)</f>
        <v>0</v>
      </c>
      <c r="K196" s="135" t="s">
        <v>19</v>
      </c>
      <c r="L196" s="33"/>
      <c r="M196" s="140" t="s">
        <v>19</v>
      </c>
      <c r="N196" s="141" t="s">
        <v>44</v>
      </c>
      <c r="P196" s="142">
        <f>O196*H196</f>
        <v>0</v>
      </c>
      <c r="Q196" s="142">
        <v>0</v>
      </c>
      <c r="R196" s="142">
        <f>Q196*H196</f>
        <v>0</v>
      </c>
      <c r="S196" s="142">
        <v>0</v>
      </c>
      <c r="T196" s="143">
        <f>S196*H196</f>
        <v>0</v>
      </c>
      <c r="AR196" s="144" t="s">
        <v>90</v>
      </c>
      <c r="AT196" s="144" t="s">
        <v>166</v>
      </c>
      <c r="AU196" s="144" t="s">
        <v>181</v>
      </c>
      <c r="AY196" s="18" t="s">
        <v>163</v>
      </c>
      <c r="BE196" s="145">
        <f>IF(N196="základní",J196,0)</f>
        <v>0</v>
      </c>
      <c r="BF196" s="145">
        <f>IF(N196="snížená",J196,0)</f>
        <v>0</v>
      </c>
      <c r="BG196" s="145">
        <f>IF(N196="zákl. přenesená",J196,0)</f>
        <v>0</v>
      </c>
      <c r="BH196" s="145">
        <f>IF(N196="sníž. přenesená",J196,0)</f>
        <v>0</v>
      </c>
      <c r="BI196" s="145">
        <f>IF(N196="nulová",J196,0)</f>
        <v>0</v>
      </c>
      <c r="BJ196" s="18" t="s">
        <v>80</v>
      </c>
      <c r="BK196" s="145">
        <f>ROUND(I196*H196,2)</f>
        <v>0</v>
      </c>
      <c r="BL196" s="18" t="s">
        <v>90</v>
      </c>
      <c r="BM196" s="144" t="s">
        <v>819</v>
      </c>
    </row>
    <row r="197" spans="2:65" s="11" customFormat="1" ht="20.85" customHeight="1">
      <c r="B197" s="121"/>
      <c r="D197" s="122" t="s">
        <v>72</v>
      </c>
      <c r="E197" s="131" t="s">
        <v>1045</v>
      </c>
      <c r="F197" s="131" t="s">
        <v>1046</v>
      </c>
      <c r="I197" s="124"/>
      <c r="J197" s="132">
        <f>BK197</f>
        <v>0</v>
      </c>
      <c r="L197" s="121"/>
      <c r="M197" s="126"/>
      <c r="P197" s="127">
        <f>P198</f>
        <v>0</v>
      </c>
      <c r="R197" s="127">
        <f>R198</f>
        <v>0</v>
      </c>
      <c r="T197" s="128">
        <f>T198</f>
        <v>0</v>
      </c>
      <c r="AR197" s="122" t="s">
        <v>80</v>
      </c>
      <c r="AT197" s="129" t="s">
        <v>72</v>
      </c>
      <c r="AU197" s="129" t="s">
        <v>82</v>
      </c>
      <c r="AY197" s="122" t="s">
        <v>163</v>
      </c>
      <c r="BK197" s="130">
        <f>BK198</f>
        <v>0</v>
      </c>
    </row>
    <row r="198" spans="2:65" s="1" customFormat="1" ht="24.2" customHeight="1">
      <c r="B198" s="33"/>
      <c r="C198" s="133" t="s">
        <v>426</v>
      </c>
      <c r="D198" s="133" t="s">
        <v>166</v>
      </c>
      <c r="E198" s="134" t="s">
        <v>1141</v>
      </c>
      <c r="F198" s="135" t="s">
        <v>1048</v>
      </c>
      <c r="G198" s="136" t="s">
        <v>1036</v>
      </c>
      <c r="H198" s="137">
        <v>10</v>
      </c>
      <c r="I198" s="138"/>
      <c r="J198" s="139">
        <f>ROUND(I198*H198,2)</f>
        <v>0</v>
      </c>
      <c r="K198" s="135" t="s">
        <v>19</v>
      </c>
      <c r="L198" s="33"/>
      <c r="M198" s="140" t="s">
        <v>19</v>
      </c>
      <c r="N198" s="141" t="s">
        <v>44</v>
      </c>
      <c r="P198" s="142">
        <f>O198*H198</f>
        <v>0</v>
      </c>
      <c r="Q198" s="142">
        <v>0</v>
      </c>
      <c r="R198" s="142">
        <f>Q198*H198</f>
        <v>0</v>
      </c>
      <c r="S198" s="142">
        <v>0</v>
      </c>
      <c r="T198" s="143">
        <f>S198*H198</f>
        <v>0</v>
      </c>
      <c r="AR198" s="144" t="s">
        <v>90</v>
      </c>
      <c r="AT198" s="144" t="s">
        <v>166</v>
      </c>
      <c r="AU198" s="144" t="s">
        <v>181</v>
      </c>
      <c r="AY198" s="18" t="s">
        <v>163</v>
      </c>
      <c r="BE198" s="145">
        <f>IF(N198="základní",J198,0)</f>
        <v>0</v>
      </c>
      <c r="BF198" s="145">
        <f>IF(N198="snížená",J198,0)</f>
        <v>0</v>
      </c>
      <c r="BG198" s="145">
        <f>IF(N198="zákl. přenesená",J198,0)</f>
        <v>0</v>
      </c>
      <c r="BH198" s="145">
        <f>IF(N198="sníž. přenesená",J198,0)</f>
        <v>0</v>
      </c>
      <c r="BI198" s="145">
        <f>IF(N198="nulová",J198,0)</f>
        <v>0</v>
      </c>
      <c r="BJ198" s="18" t="s">
        <v>80</v>
      </c>
      <c r="BK198" s="145">
        <f>ROUND(I198*H198,2)</f>
        <v>0</v>
      </c>
      <c r="BL198" s="18" t="s">
        <v>90</v>
      </c>
      <c r="BM198" s="144" t="s">
        <v>833</v>
      </c>
    </row>
    <row r="199" spans="2:65" s="11" customFormat="1" ht="20.85" customHeight="1">
      <c r="B199" s="121"/>
      <c r="D199" s="122" t="s">
        <v>72</v>
      </c>
      <c r="E199" s="131" t="s">
        <v>1049</v>
      </c>
      <c r="F199" s="131" t="s">
        <v>1050</v>
      </c>
      <c r="I199" s="124"/>
      <c r="J199" s="132">
        <f>BK199</f>
        <v>0</v>
      </c>
      <c r="L199" s="121"/>
      <c r="M199" s="126"/>
      <c r="P199" s="127">
        <f>SUM(P200:P201)</f>
        <v>0</v>
      </c>
      <c r="R199" s="127">
        <f>SUM(R200:R201)</f>
        <v>0</v>
      </c>
      <c r="T199" s="128">
        <f>SUM(T200:T201)</f>
        <v>0</v>
      </c>
      <c r="AR199" s="122" t="s">
        <v>80</v>
      </c>
      <c r="AT199" s="129" t="s">
        <v>72</v>
      </c>
      <c r="AU199" s="129" t="s">
        <v>82</v>
      </c>
      <c r="AY199" s="122" t="s">
        <v>163</v>
      </c>
      <c r="BK199" s="130">
        <f>SUM(BK200:BK201)</f>
        <v>0</v>
      </c>
    </row>
    <row r="200" spans="2:65" s="1" customFormat="1" ht="24.2" customHeight="1">
      <c r="B200" s="33"/>
      <c r="C200" s="133" t="s">
        <v>432</v>
      </c>
      <c r="D200" s="133" t="s">
        <v>166</v>
      </c>
      <c r="E200" s="134" t="s">
        <v>1142</v>
      </c>
      <c r="F200" s="135" t="s">
        <v>1052</v>
      </c>
      <c r="G200" s="136" t="s">
        <v>1036</v>
      </c>
      <c r="H200" s="137">
        <v>20</v>
      </c>
      <c r="I200" s="138"/>
      <c r="J200" s="139">
        <f>ROUND(I200*H200,2)</f>
        <v>0</v>
      </c>
      <c r="K200" s="135" t="s">
        <v>19</v>
      </c>
      <c r="L200" s="33"/>
      <c r="M200" s="140" t="s">
        <v>19</v>
      </c>
      <c r="N200" s="141" t="s">
        <v>44</v>
      </c>
      <c r="P200" s="142">
        <f>O200*H200</f>
        <v>0</v>
      </c>
      <c r="Q200" s="142">
        <v>0</v>
      </c>
      <c r="R200" s="142">
        <f>Q200*H200</f>
        <v>0</v>
      </c>
      <c r="S200" s="142">
        <v>0</v>
      </c>
      <c r="T200" s="143">
        <f>S200*H200</f>
        <v>0</v>
      </c>
      <c r="AR200" s="144" t="s">
        <v>90</v>
      </c>
      <c r="AT200" s="144" t="s">
        <v>166</v>
      </c>
      <c r="AU200" s="144" t="s">
        <v>181</v>
      </c>
      <c r="AY200" s="18" t="s">
        <v>163</v>
      </c>
      <c r="BE200" s="145">
        <f>IF(N200="základní",J200,0)</f>
        <v>0</v>
      </c>
      <c r="BF200" s="145">
        <f>IF(N200="snížená",J200,0)</f>
        <v>0</v>
      </c>
      <c r="BG200" s="145">
        <f>IF(N200="zákl. přenesená",J200,0)</f>
        <v>0</v>
      </c>
      <c r="BH200" s="145">
        <f>IF(N200="sníž. přenesená",J200,0)</f>
        <v>0</v>
      </c>
      <c r="BI200" s="145">
        <f>IF(N200="nulová",J200,0)</f>
        <v>0</v>
      </c>
      <c r="BJ200" s="18" t="s">
        <v>80</v>
      </c>
      <c r="BK200" s="145">
        <f>ROUND(I200*H200,2)</f>
        <v>0</v>
      </c>
      <c r="BL200" s="18" t="s">
        <v>90</v>
      </c>
      <c r="BM200" s="144" t="s">
        <v>844</v>
      </c>
    </row>
    <row r="201" spans="2:65" s="1" customFormat="1" ht="16.5" customHeight="1">
      <c r="B201" s="33"/>
      <c r="C201" s="133" t="s">
        <v>439</v>
      </c>
      <c r="D201" s="133" t="s">
        <v>166</v>
      </c>
      <c r="E201" s="134" t="s">
        <v>1143</v>
      </c>
      <c r="F201" s="135" t="s">
        <v>1054</v>
      </c>
      <c r="G201" s="136" t="s">
        <v>239</v>
      </c>
      <c r="H201" s="137">
        <v>5</v>
      </c>
      <c r="I201" s="138"/>
      <c r="J201" s="139">
        <f>ROUND(I201*H201,2)</f>
        <v>0</v>
      </c>
      <c r="K201" s="135" t="s">
        <v>19</v>
      </c>
      <c r="L201" s="33"/>
      <c r="M201" s="140" t="s">
        <v>19</v>
      </c>
      <c r="N201" s="141" t="s">
        <v>44</v>
      </c>
      <c r="P201" s="142">
        <f>O201*H201</f>
        <v>0</v>
      </c>
      <c r="Q201" s="142">
        <v>0</v>
      </c>
      <c r="R201" s="142">
        <f>Q201*H201</f>
        <v>0</v>
      </c>
      <c r="S201" s="142">
        <v>0</v>
      </c>
      <c r="T201" s="143">
        <f>S201*H201</f>
        <v>0</v>
      </c>
      <c r="AR201" s="144" t="s">
        <v>90</v>
      </c>
      <c r="AT201" s="144" t="s">
        <v>166</v>
      </c>
      <c r="AU201" s="144" t="s">
        <v>181</v>
      </c>
      <c r="AY201" s="18" t="s">
        <v>163</v>
      </c>
      <c r="BE201" s="145">
        <f>IF(N201="základní",J201,0)</f>
        <v>0</v>
      </c>
      <c r="BF201" s="145">
        <f>IF(N201="snížená",J201,0)</f>
        <v>0</v>
      </c>
      <c r="BG201" s="145">
        <f>IF(N201="zákl. přenesená",J201,0)</f>
        <v>0</v>
      </c>
      <c r="BH201" s="145">
        <f>IF(N201="sníž. přenesená",J201,0)</f>
        <v>0</v>
      </c>
      <c r="BI201" s="145">
        <f>IF(N201="nulová",J201,0)</f>
        <v>0</v>
      </c>
      <c r="BJ201" s="18" t="s">
        <v>80</v>
      </c>
      <c r="BK201" s="145">
        <f>ROUND(I201*H201,2)</f>
        <v>0</v>
      </c>
      <c r="BL201" s="18" t="s">
        <v>90</v>
      </c>
      <c r="BM201" s="144" t="s">
        <v>858</v>
      </c>
    </row>
    <row r="202" spans="2:65" s="11" customFormat="1" ht="20.85" customHeight="1">
      <c r="B202" s="121"/>
      <c r="D202" s="122" t="s">
        <v>72</v>
      </c>
      <c r="E202" s="131" t="s">
        <v>1055</v>
      </c>
      <c r="F202" s="131" t="s">
        <v>1056</v>
      </c>
      <c r="I202" s="124"/>
      <c r="J202" s="132">
        <f>BK202</f>
        <v>0</v>
      </c>
      <c r="L202" s="121"/>
      <c r="M202" s="126"/>
      <c r="P202" s="127">
        <f>P203</f>
        <v>0</v>
      </c>
      <c r="R202" s="127">
        <f>R203</f>
        <v>0</v>
      </c>
      <c r="T202" s="128">
        <f>T203</f>
        <v>0</v>
      </c>
      <c r="AR202" s="122" t="s">
        <v>80</v>
      </c>
      <c r="AT202" s="129" t="s">
        <v>72</v>
      </c>
      <c r="AU202" s="129" t="s">
        <v>82</v>
      </c>
      <c r="AY202" s="122" t="s">
        <v>163</v>
      </c>
      <c r="BK202" s="130">
        <f>BK203</f>
        <v>0</v>
      </c>
    </row>
    <row r="203" spans="2:65" s="1" customFormat="1" ht="37.9" customHeight="1">
      <c r="B203" s="33"/>
      <c r="C203" s="133" t="s">
        <v>445</v>
      </c>
      <c r="D203" s="133" t="s">
        <v>166</v>
      </c>
      <c r="E203" s="134" t="s">
        <v>1144</v>
      </c>
      <c r="F203" s="135" t="s">
        <v>1058</v>
      </c>
      <c r="G203" s="136" t="s">
        <v>1036</v>
      </c>
      <c r="H203" s="137">
        <v>6</v>
      </c>
      <c r="I203" s="138"/>
      <c r="J203" s="139">
        <f>ROUND(I203*H203,2)</f>
        <v>0</v>
      </c>
      <c r="K203" s="135" t="s">
        <v>19</v>
      </c>
      <c r="L203" s="33"/>
      <c r="M203" s="140" t="s">
        <v>19</v>
      </c>
      <c r="N203" s="141" t="s">
        <v>44</v>
      </c>
      <c r="P203" s="142">
        <f>O203*H203</f>
        <v>0</v>
      </c>
      <c r="Q203" s="142">
        <v>0</v>
      </c>
      <c r="R203" s="142">
        <f>Q203*H203</f>
        <v>0</v>
      </c>
      <c r="S203" s="142">
        <v>0</v>
      </c>
      <c r="T203" s="143">
        <f>S203*H203</f>
        <v>0</v>
      </c>
      <c r="AR203" s="144" t="s">
        <v>90</v>
      </c>
      <c r="AT203" s="144" t="s">
        <v>166</v>
      </c>
      <c r="AU203" s="144" t="s">
        <v>181</v>
      </c>
      <c r="AY203" s="18" t="s">
        <v>163</v>
      </c>
      <c r="BE203" s="145">
        <f>IF(N203="základní",J203,0)</f>
        <v>0</v>
      </c>
      <c r="BF203" s="145">
        <f>IF(N203="snížená",J203,0)</f>
        <v>0</v>
      </c>
      <c r="BG203" s="145">
        <f>IF(N203="zákl. přenesená",J203,0)</f>
        <v>0</v>
      </c>
      <c r="BH203" s="145">
        <f>IF(N203="sníž. přenesená",J203,0)</f>
        <v>0</v>
      </c>
      <c r="BI203" s="145">
        <f>IF(N203="nulová",J203,0)</f>
        <v>0</v>
      </c>
      <c r="BJ203" s="18" t="s">
        <v>80</v>
      </c>
      <c r="BK203" s="145">
        <f>ROUND(I203*H203,2)</f>
        <v>0</v>
      </c>
      <c r="BL203" s="18" t="s">
        <v>90</v>
      </c>
      <c r="BM203" s="144" t="s">
        <v>869</v>
      </c>
    </row>
    <row r="204" spans="2:65" s="11" customFormat="1" ht="20.85" customHeight="1">
      <c r="B204" s="121"/>
      <c r="D204" s="122" t="s">
        <v>72</v>
      </c>
      <c r="E204" s="131" t="s">
        <v>1061</v>
      </c>
      <c r="F204" s="131" t="s">
        <v>1062</v>
      </c>
      <c r="I204" s="124"/>
      <c r="J204" s="132">
        <f>BK204</f>
        <v>0</v>
      </c>
      <c r="L204" s="121"/>
      <c r="M204" s="126"/>
      <c r="P204" s="127">
        <f>P205</f>
        <v>0</v>
      </c>
      <c r="R204" s="127">
        <f>R205</f>
        <v>0</v>
      </c>
      <c r="T204" s="128">
        <f>T205</f>
        <v>0</v>
      </c>
      <c r="AR204" s="122" t="s">
        <v>80</v>
      </c>
      <c r="AT204" s="129" t="s">
        <v>72</v>
      </c>
      <c r="AU204" s="129" t="s">
        <v>82</v>
      </c>
      <c r="AY204" s="122" t="s">
        <v>163</v>
      </c>
      <c r="BK204" s="130">
        <f>BK205</f>
        <v>0</v>
      </c>
    </row>
    <row r="205" spans="2:65" s="1" customFormat="1" ht="16.5" customHeight="1">
      <c r="B205" s="33"/>
      <c r="C205" s="133" t="s">
        <v>452</v>
      </c>
      <c r="D205" s="133" t="s">
        <v>166</v>
      </c>
      <c r="E205" s="134" t="s">
        <v>1145</v>
      </c>
      <c r="F205" s="135" t="s">
        <v>1064</v>
      </c>
      <c r="G205" s="136" t="s">
        <v>1036</v>
      </c>
      <c r="H205" s="137">
        <v>6</v>
      </c>
      <c r="I205" s="138"/>
      <c r="J205" s="139">
        <f>ROUND(I205*H205,2)</f>
        <v>0</v>
      </c>
      <c r="K205" s="135" t="s">
        <v>19</v>
      </c>
      <c r="L205" s="33"/>
      <c r="M205" s="140" t="s">
        <v>19</v>
      </c>
      <c r="N205" s="141" t="s">
        <v>44</v>
      </c>
      <c r="P205" s="142">
        <f>O205*H205</f>
        <v>0</v>
      </c>
      <c r="Q205" s="142">
        <v>0</v>
      </c>
      <c r="R205" s="142">
        <f>Q205*H205</f>
        <v>0</v>
      </c>
      <c r="S205" s="142">
        <v>0</v>
      </c>
      <c r="T205" s="143">
        <f>S205*H205</f>
        <v>0</v>
      </c>
      <c r="AR205" s="144" t="s">
        <v>90</v>
      </c>
      <c r="AT205" s="144" t="s">
        <v>166</v>
      </c>
      <c r="AU205" s="144" t="s">
        <v>181</v>
      </c>
      <c r="AY205" s="18" t="s">
        <v>163</v>
      </c>
      <c r="BE205" s="145">
        <f>IF(N205="základní",J205,0)</f>
        <v>0</v>
      </c>
      <c r="BF205" s="145">
        <f>IF(N205="snížená",J205,0)</f>
        <v>0</v>
      </c>
      <c r="BG205" s="145">
        <f>IF(N205="zákl. přenesená",J205,0)</f>
        <v>0</v>
      </c>
      <c r="BH205" s="145">
        <f>IF(N205="sníž. přenesená",J205,0)</f>
        <v>0</v>
      </c>
      <c r="BI205" s="145">
        <f>IF(N205="nulová",J205,0)</f>
        <v>0</v>
      </c>
      <c r="BJ205" s="18" t="s">
        <v>80</v>
      </c>
      <c r="BK205" s="145">
        <f>ROUND(I205*H205,2)</f>
        <v>0</v>
      </c>
      <c r="BL205" s="18" t="s">
        <v>90</v>
      </c>
      <c r="BM205" s="144" t="s">
        <v>889</v>
      </c>
    </row>
    <row r="206" spans="2:65" s="11" customFormat="1" ht="20.85" customHeight="1">
      <c r="B206" s="121"/>
      <c r="D206" s="122" t="s">
        <v>72</v>
      </c>
      <c r="E206" s="131" t="s">
        <v>1065</v>
      </c>
      <c r="F206" s="131" t="s">
        <v>1066</v>
      </c>
      <c r="I206" s="124"/>
      <c r="J206" s="132">
        <f>BK206</f>
        <v>0</v>
      </c>
      <c r="L206" s="121"/>
      <c r="M206" s="126"/>
      <c r="P206" s="127">
        <f>SUM(P207:P208)</f>
        <v>0</v>
      </c>
      <c r="R206" s="127">
        <f>SUM(R207:R208)</f>
        <v>0</v>
      </c>
      <c r="T206" s="128">
        <f>SUM(T207:T208)</f>
        <v>0</v>
      </c>
      <c r="AR206" s="122" t="s">
        <v>80</v>
      </c>
      <c r="AT206" s="129" t="s">
        <v>72</v>
      </c>
      <c r="AU206" s="129" t="s">
        <v>82</v>
      </c>
      <c r="AY206" s="122" t="s">
        <v>163</v>
      </c>
      <c r="BK206" s="130">
        <f>SUM(BK207:BK208)</f>
        <v>0</v>
      </c>
    </row>
    <row r="207" spans="2:65" s="1" customFormat="1" ht="16.5" customHeight="1">
      <c r="B207" s="33"/>
      <c r="C207" s="133" t="s">
        <v>459</v>
      </c>
      <c r="D207" s="133" t="s">
        <v>166</v>
      </c>
      <c r="E207" s="134" t="s">
        <v>1146</v>
      </c>
      <c r="F207" s="135" t="s">
        <v>1068</v>
      </c>
      <c r="G207" s="136" t="s">
        <v>239</v>
      </c>
      <c r="H207" s="137">
        <v>60</v>
      </c>
      <c r="I207" s="138"/>
      <c r="J207" s="139">
        <f>ROUND(I207*H207,2)</f>
        <v>0</v>
      </c>
      <c r="K207" s="135" t="s">
        <v>19</v>
      </c>
      <c r="L207" s="33"/>
      <c r="M207" s="140" t="s">
        <v>19</v>
      </c>
      <c r="N207" s="141" t="s">
        <v>44</v>
      </c>
      <c r="P207" s="142">
        <f>O207*H207</f>
        <v>0</v>
      </c>
      <c r="Q207" s="142">
        <v>0</v>
      </c>
      <c r="R207" s="142">
        <f>Q207*H207</f>
        <v>0</v>
      </c>
      <c r="S207" s="142">
        <v>0</v>
      </c>
      <c r="T207" s="143">
        <f>S207*H207</f>
        <v>0</v>
      </c>
      <c r="AR207" s="144" t="s">
        <v>90</v>
      </c>
      <c r="AT207" s="144" t="s">
        <v>166</v>
      </c>
      <c r="AU207" s="144" t="s">
        <v>181</v>
      </c>
      <c r="AY207" s="18" t="s">
        <v>163</v>
      </c>
      <c r="BE207" s="145">
        <f>IF(N207="základní",J207,0)</f>
        <v>0</v>
      </c>
      <c r="BF207" s="145">
        <f>IF(N207="snížená",J207,0)</f>
        <v>0</v>
      </c>
      <c r="BG207" s="145">
        <f>IF(N207="zákl. přenesená",J207,0)</f>
        <v>0</v>
      </c>
      <c r="BH207" s="145">
        <f>IF(N207="sníž. přenesená",J207,0)</f>
        <v>0</v>
      </c>
      <c r="BI207" s="145">
        <f>IF(N207="nulová",J207,0)</f>
        <v>0</v>
      </c>
      <c r="BJ207" s="18" t="s">
        <v>80</v>
      </c>
      <c r="BK207" s="145">
        <f>ROUND(I207*H207,2)</f>
        <v>0</v>
      </c>
      <c r="BL207" s="18" t="s">
        <v>90</v>
      </c>
      <c r="BM207" s="144" t="s">
        <v>901</v>
      </c>
    </row>
    <row r="208" spans="2:65" s="1" customFormat="1" ht="16.5" customHeight="1">
      <c r="B208" s="33"/>
      <c r="C208" s="133" t="s">
        <v>466</v>
      </c>
      <c r="D208" s="133" t="s">
        <v>166</v>
      </c>
      <c r="E208" s="134" t="s">
        <v>1147</v>
      </c>
      <c r="F208" s="135" t="s">
        <v>1070</v>
      </c>
      <c r="G208" s="136" t="s">
        <v>239</v>
      </c>
      <c r="H208" s="137">
        <v>20</v>
      </c>
      <c r="I208" s="138"/>
      <c r="J208" s="139">
        <f>ROUND(I208*H208,2)</f>
        <v>0</v>
      </c>
      <c r="K208" s="135" t="s">
        <v>19</v>
      </c>
      <c r="L208" s="33"/>
      <c r="M208" s="140" t="s">
        <v>19</v>
      </c>
      <c r="N208" s="141" t="s">
        <v>44</v>
      </c>
      <c r="P208" s="142">
        <f>O208*H208</f>
        <v>0</v>
      </c>
      <c r="Q208" s="142">
        <v>0</v>
      </c>
      <c r="R208" s="142">
        <f>Q208*H208</f>
        <v>0</v>
      </c>
      <c r="S208" s="142">
        <v>0</v>
      </c>
      <c r="T208" s="143">
        <f>S208*H208</f>
        <v>0</v>
      </c>
      <c r="AR208" s="144" t="s">
        <v>90</v>
      </c>
      <c r="AT208" s="144" t="s">
        <v>166</v>
      </c>
      <c r="AU208" s="144" t="s">
        <v>181</v>
      </c>
      <c r="AY208" s="18" t="s">
        <v>163</v>
      </c>
      <c r="BE208" s="145">
        <f>IF(N208="základní",J208,0)</f>
        <v>0</v>
      </c>
      <c r="BF208" s="145">
        <f>IF(N208="snížená",J208,0)</f>
        <v>0</v>
      </c>
      <c r="BG208" s="145">
        <f>IF(N208="zákl. přenesená",J208,0)</f>
        <v>0</v>
      </c>
      <c r="BH208" s="145">
        <f>IF(N208="sníž. přenesená",J208,0)</f>
        <v>0</v>
      </c>
      <c r="BI208" s="145">
        <f>IF(N208="nulová",J208,0)</f>
        <v>0</v>
      </c>
      <c r="BJ208" s="18" t="s">
        <v>80</v>
      </c>
      <c r="BK208" s="145">
        <f>ROUND(I208*H208,2)</f>
        <v>0</v>
      </c>
      <c r="BL208" s="18" t="s">
        <v>90</v>
      </c>
      <c r="BM208" s="144" t="s">
        <v>913</v>
      </c>
    </row>
    <row r="209" spans="2:65" s="11" customFormat="1" ht="20.85" customHeight="1">
      <c r="B209" s="121"/>
      <c r="D209" s="122" t="s">
        <v>72</v>
      </c>
      <c r="E209" s="131" t="s">
        <v>1148</v>
      </c>
      <c r="F209" s="131" t="s">
        <v>1149</v>
      </c>
      <c r="I209" s="124"/>
      <c r="J209" s="132">
        <f>BK209</f>
        <v>0</v>
      </c>
      <c r="L209" s="121"/>
      <c r="M209" s="126"/>
      <c r="P209" s="127">
        <f>SUM(P210:P213)</f>
        <v>0</v>
      </c>
      <c r="R209" s="127">
        <f>SUM(R210:R213)</f>
        <v>0</v>
      </c>
      <c r="T209" s="128">
        <f>SUM(T210:T213)</f>
        <v>0</v>
      </c>
      <c r="AR209" s="122" t="s">
        <v>80</v>
      </c>
      <c r="AT209" s="129" t="s">
        <v>72</v>
      </c>
      <c r="AU209" s="129" t="s">
        <v>82</v>
      </c>
      <c r="AY209" s="122" t="s">
        <v>163</v>
      </c>
      <c r="BK209" s="130">
        <f>SUM(BK210:BK213)</f>
        <v>0</v>
      </c>
    </row>
    <row r="210" spans="2:65" s="1" customFormat="1" ht="16.5" customHeight="1">
      <c r="B210" s="33"/>
      <c r="C210" s="133" t="s">
        <v>474</v>
      </c>
      <c r="D210" s="133" t="s">
        <v>166</v>
      </c>
      <c r="E210" s="134" t="s">
        <v>1150</v>
      </c>
      <c r="F210" s="135" t="s">
        <v>1151</v>
      </c>
      <c r="G210" s="136" t="s">
        <v>1152</v>
      </c>
      <c r="H210" s="137">
        <v>20</v>
      </c>
      <c r="I210" s="138"/>
      <c r="J210" s="139">
        <f>ROUND(I210*H210,2)</f>
        <v>0</v>
      </c>
      <c r="K210" s="135" t="s">
        <v>19</v>
      </c>
      <c r="L210" s="33"/>
      <c r="M210" s="140" t="s">
        <v>19</v>
      </c>
      <c r="N210" s="141" t="s">
        <v>44</v>
      </c>
      <c r="P210" s="142">
        <f>O210*H210</f>
        <v>0</v>
      </c>
      <c r="Q210" s="142">
        <v>0</v>
      </c>
      <c r="R210" s="142">
        <f>Q210*H210</f>
        <v>0</v>
      </c>
      <c r="S210" s="142">
        <v>0</v>
      </c>
      <c r="T210" s="143">
        <f>S210*H210</f>
        <v>0</v>
      </c>
      <c r="AR210" s="144" t="s">
        <v>90</v>
      </c>
      <c r="AT210" s="144" t="s">
        <v>166</v>
      </c>
      <c r="AU210" s="144" t="s">
        <v>181</v>
      </c>
      <c r="AY210" s="18" t="s">
        <v>163</v>
      </c>
      <c r="BE210" s="145">
        <f>IF(N210="základní",J210,0)</f>
        <v>0</v>
      </c>
      <c r="BF210" s="145">
        <f>IF(N210="snížená",J210,0)</f>
        <v>0</v>
      </c>
      <c r="BG210" s="145">
        <f>IF(N210="zákl. přenesená",J210,0)</f>
        <v>0</v>
      </c>
      <c r="BH210" s="145">
        <f>IF(N210="sníž. přenesená",J210,0)</f>
        <v>0</v>
      </c>
      <c r="BI210" s="145">
        <f>IF(N210="nulová",J210,0)</f>
        <v>0</v>
      </c>
      <c r="BJ210" s="18" t="s">
        <v>80</v>
      </c>
      <c r="BK210" s="145">
        <f>ROUND(I210*H210,2)</f>
        <v>0</v>
      </c>
      <c r="BL210" s="18" t="s">
        <v>90</v>
      </c>
      <c r="BM210" s="144" t="s">
        <v>924</v>
      </c>
    </row>
    <row r="211" spans="2:65" s="1" customFormat="1" ht="16.5" customHeight="1">
      <c r="B211" s="33"/>
      <c r="C211" s="133" t="s">
        <v>480</v>
      </c>
      <c r="D211" s="133" t="s">
        <v>166</v>
      </c>
      <c r="E211" s="134" t="s">
        <v>1153</v>
      </c>
      <c r="F211" s="135" t="s">
        <v>1154</v>
      </c>
      <c r="G211" s="136" t="s">
        <v>1152</v>
      </c>
      <c r="H211" s="137">
        <v>2</v>
      </c>
      <c r="I211" s="138"/>
      <c r="J211" s="139">
        <f>ROUND(I211*H211,2)</f>
        <v>0</v>
      </c>
      <c r="K211" s="135" t="s">
        <v>19</v>
      </c>
      <c r="L211" s="33"/>
      <c r="M211" s="140" t="s">
        <v>19</v>
      </c>
      <c r="N211" s="141" t="s">
        <v>44</v>
      </c>
      <c r="P211" s="142">
        <f>O211*H211</f>
        <v>0</v>
      </c>
      <c r="Q211" s="142">
        <v>0</v>
      </c>
      <c r="R211" s="142">
        <f>Q211*H211</f>
        <v>0</v>
      </c>
      <c r="S211" s="142">
        <v>0</v>
      </c>
      <c r="T211" s="143">
        <f>S211*H211</f>
        <v>0</v>
      </c>
      <c r="AR211" s="144" t="s">
        <v>90</v>
      </c>
      <c r="AT211" s="144" t="s">
        <v>166</v>
      </c>
      <c r="AU211" s="144" t="s">
        <v>181</v>
      </c>
      <c r="AY211" s="18" t="s">
        <v>163</v>
      </c>
      <c r="BE211" s="145">
        <f>IF(N211="základní",J211,0)</f>
        <v>0</v>
      </c>
      <c r="BF211" s="145">
        <f>IF(N211="snížená",J211,0)</f>
        <v>0</v>
      </c>
      <c r="BG211" s="145">
        <f>IF(N211="zákl. přenesená",J211,0)</f>
        <v>0</v>
      </c>
      <c r="BH211" s="145">
        <f>IF(N211="sníž. přenesená",J211,0)</f>
        <v>0</v>
      </c>
      <c r="BI211" s="145">
        <f>IF(N211="nulová",J211,0)</f>
        <v>0</v>
      </c>
      <c r="BJ211" s="18" t="s">
        <v>80</v>
      </c>
      <c r="BK211" s="145">
        <f>ROUND(I211*H211,2)</f>
        <v>0</v>
      </c>
      <c r="BL211" s="18" t="s">
        <v>90</v>
      </c>
      <c r="BM211" s="144" t="s">
        <v>932</v>
      </c>
    </row>
    <row r="212" spans="2:65" s="1" customFormat="1" ht="16.5" customHeight="1">
      <c r="B212" s="33"/>
      <c r="C212" s="133" t="s">
        <v>488</v>
      </c>
      <c r="D212" s="133" t="s">
        <v>166</v>
      </c>
      <c r="E212" s="134" t="s">
        <v>1155</v>
      </c>
      <c r="F212" s="135" t="s">
        <v>1156</v>
      </c>
      <c r="G212" s="136" t="s">
        <v>1152</v>
      </c>
      <c r="H212" s="137">
        <v>1</v>
      </c>
      <c r="I212" s="138"/>
      <c r="J212" s="139">
        <f>ROUND(I212*H212,2)</f>
        <v>0</v>
      </c>
      <c r="K212" s="135" t="s">
        <v>19</v>
      </c>
      <c r="L212" s="33"/>
      <c r="M212" s="140" t="s">
        <v>19</v>
      </c>
      <c r="N212" s="141" t="s">
        <v>44</v>
      </c>
      <c r="P212" s="142">
        <f>O212*H212</f>
        <v>0</v>
      </c>
      <c r="Q212" s="142">
        <v>0</v>
      </c>
      <c r="R212" s="142">
        <f>Q212*H212</f>
        <v>0</v>
      </c>
      <c r="S212" s="142">
        <v>0</v>
      </c>
      <c r="T212" s="143">
        <f>S212*H212</f>
        <v>0</v>
      </c>
      <c r="AR212" s="144" t="s">
        <v>90</v>
      </c>
      <c r="AT212" s="144" t="s">
        <v>166</v>
      </c>
      <c r="AU212" s="144" t="s">
        <v>181</v>
      </c>
      <c r="AY212" s="18" t="s">
        <v>163</v>
      </c>
      <c r="BE212" s="145">
        <f>IF(N212="základní",J212,0)</f>
        <v>0</v>
      </c>
      <c r="BF212" s="145">
        <f>IF(N212="snížená",J212,0)</f>
        <v>0</v>
      </c>
      <c r="BG212" s="145">
        <f>IF(N212="zákl. přenesená",J212,0)</f>
        <v>0</v>
      </c>
      <c r="BH212" s="145">
        <f>IF(N212="sníž. přenesená",J212,0)</f>
        <v>0</v>
      </c>
      <c r="BI212" s="145">
        <f>IF(N212="nulová",J212,0)</f>
        <v>0</v>
      </c>
      <c r="BJ212" s="18" t="s">
        <v>80</v>
      </c>
      <c r="BK212" s="145">
        <f>ROUND(I212*H212,2)</f>
        <v>0</v>
      </c>
      <c r="BL212" s="18" t="s">
        <v>90</v>
      </c>
      <c r="BM212" s="144" t="s">
        <v>944</v>
      </c>
    </row>
    <row r="213" spans="2:65" s="1" customFormat="1" ht="16.5" customHeight="1">
      <c r="B213" s="33"/>
      <c r="C213" s="133" t="s">
        <v>495</v>
      </c>
      <c r="D213" s="133" t="s">
        <v>166</v>
      </c>
      <c r="E213" s="134" t="s">
        <v>1157</v>
      </c>
      <c r="F213" s="135" t="s">
        <v>1158</v>
      </c>
      <c r="G213" s="136" t="s">
        <v>394</v>
      </c>
      <c r="H213" s="137">
        <v>1</v>
      </c>
      <c r="I213" s="138"/>
      <c r="J213" s="139">
        <f>ROUND(I213*H213,2)</f>
        <v>0</v>
      </c>
      <c r="K213" s="135" t="s">
        <v>19</v>
      </c>
      <c r="L213" s="33"/>
      <c r="M213" s="140" t="s">
        <v>19</v>
      </c>
      <c r="N213" s="141" t="s">
        <v>44</v>
      </c>
      <c r="P213" s="142">
        <f>O213*H213</f>
        <v>0</v>
      </c>
      <c r="Q213" s="142">
        <v>0</v>
      </c>
      <c r="R213" s="142">
        <f>Q213*H213</f>
        <v>0</v>
      </c>
      <c r="S213" s="142">
        <v>0</v>
      </c>
      <c r="T213" s="143">
        <f>S213*H213</f>
        <v>0</v>
      </c>
      <c r="AR213" s="144" t="s">
        <v>90</v>
      </c>
      <c r="AT213" s="144" t="s">
        <v>166</v>
      </c>
      <c r="AU213" s="144" t="s">
        <v>181</v>
      </c>
      <c r="AY213" s="18" t="s">
        <v>163</v>
      </c>
      <c r="BE213" s="145">
        <f>IF(N213="základní",J213,0)</f>
        <v>0</v>
      </c>
      <c r="BF213" s="145">
        <f>IF(N213="snížená",J213,0)</f>
        <v>0</v>
      </c>
      <c r="BG213" s="145">
        <f>IF(N213="zákl. přenesená",J213,0)</f>
        <v>0</v>
      </c>
      <c r="BH213" s="145">
        <f>IF(N213="sníž. přenesená",J213,0)</f>
        <v>0</v>
      </c>
      <c r="BI213" s="145">
        <f>IF(N213="nulová",J213,0)</f>
        <v>0</v>
      </c>
      <c r="BJ213" s="18" t="s">
        <v>80</v>
      </c>
      <c r="BK213" s="145">
        <f>ROUND(I213*H213,2)</f>
        <v>0</v>
      </c>
      <c r="BL213" s="18" t="s">
        <v>90</v>
      </c>
      <c r="BM213" s="144" t="s">
        <v>964</v>
      </c>
    </row>
    <row r="214" spans="2:65" s="11" customFormat="1" ht="20.85" customHeight="1">
      <c r="B214" s="121"/>
      <c r="D214" s="122" t="s">
        <v>72</v>
      </c>
      <c r="E214" s="131" t="s">
        <v>1159</v>
      </c>
      <c r="F214" s="131" t="s">
        <v>1160</v>
      </c>
      <c r="I214" s="124"/>
      <c r="J214" s="132">
        <f>BK214</f>
        <v>0</v>
      </c>
      <c r="L214" s="121"/>
      <c r="M214" s="126"/>
      <c r="P214" s="127">
        <f>P215</f>
        <v>0</v>
      </c>
      <c r="R214" s="127">
        <f>R215</f>
        <v>0</v>
      </c>
      <c r="T214" s="128">
        <f>T215</f>
        <v>0</v>
      </c>
      <c r="AR214" s="122" t="s">
        <v>80</v>
      </c>
      <c r="AT214" s="129" t="s">
        <v>72</v>
      </c>
      <c r="AU214" s="129" t="s">
        <v>82</v>
      </c>
      <c r="AY214" s="122" t="s">
        <v>163</v>
      </c>
      <c r="BK214" s="130">
        <f>BK215</f>
        <v>0</v>
      </c>
    </row>
    <row r="215" spans="2:65" s="1" customFormat="1" ht="16.5" customHeight="1">
      <c r="B215" s="33"/>
      <c r="C215" s="133" t="s">
        <v>503</v>
      </c>
      <c r="D215" s="133" t="s">
        <v>166</v>
      </c>
      <c r="E215" s="134" t="s">
        <v>1161</v>
      </c>
      <c r="F215" s="135" t="s">
        <v>1162</v>
      </c>
      <c r="G215" s="136" t="s">
        <v>1152</v>
      </c>
      <c r="H215" s="137">
        <v>4</v>
      </c>
      <c r="I215" s="138"/>
      <c r="J215" s="139">
        <f>ROUND(I215*H215,2)</f>
        <v>0</v>
      </c>
      <c r="K215" s="135" t="s">
        <v>19</v>
      </c>
      <c r="L215" s="33"/>
      <c r="M215" s="140" t="s">
        <v>19</v>
      </c>
      <c r="N215" s="141" t="s">
        <v>44</v>
      </c>
      <c r="P215" s="142">
        <f>O215*H215</f>
        <v>0</v>
      </c>
      <c r="Q215" s="142">
        <v>0</v>
      </c>
      <c r="R215" s="142">
        <f>Q215*H215</f>
        <v>0</v>
      </c>
      <c r="S215" s="142">
        <v>0</v>
      </c>
      <c r="T215" s="143">
        <f>S215*H215</f>
        <v>0</v>
      </c>
      <c r="AR215" s="144" t="s">
        <v>90</v>
      </c>
      <c r="AT215" s="144" t="s">
        <v>166</v>
      </c>
      <c r="AU215" s="144" t="s">
        <v>181</v>
      </c>
      <c r="AY215" s="18" t="s">
        <v>163</v>
      </c>
      <c r="BE215" s="145">
        <f>IF(N215="základní",J215,0)</f>
        <v>0</v>
      </c>
      <c r="BF215" s="145">
        <f>IF(N215="snížená",J215,0)</f>
        <v>0</v>
      </c>
      <c r="BG215" s="145">
        <f>IF(N215="zákl. přenesená",J215,0)</f>
        <v>0</v>
      </c>
      <c r="BH215" s="145">
        <f>IF(N215="sníž. přenesená",J215,0)</f>
        <v>0</v>
      </c>
      <c r="BI215" s="145">
        <f>IF(N215="nulová",J215,0)</f>
        <v>0</v>
      </c>
      <c r="BJ215" s="18" t="s">
        <v>80</v>
      </c>
      <c r="BK215" s="145">
        <f>ROUND(I215*H215,2)</f>
        <v>0</v>
      </c>
      <c r="BL215" s="18" t="s">
        <v>90</v>
      </c>
      <c r="BM215" s="144" t="s">
        <v>981</v>
      </c>
    </row>
    <row r="216" spans="2:65" s="11" customFormat="1" ht="20.85" customHeight="1">
      <c r="B216" s="121"/>
      <c r="D216" s="122" t="s">
        <v>72</v>
      </c>
      <c r="E216" s="131" t="s">
        <v>1163</v>
      </c>
      <c r="F216" s="131" t="s">
        <v>1164</v>
      </c>
      <c r="I216" s="124"/>
      <c r="J216" s="132">
        <f>BK216</f>
        <v>0</v>
      </c>
      <c r="L216" s="121"/>
      <c r="M216" s="126"/>
      <c r="P216" s="127">
        <f>P217</f>
        <v>0</v>
      </c>
      <c r="R216" s="127">
        <f>R217</f>
        <v>0</v>
      </c>
      <c r="T216" s="128">
        <f>T217</f>
        <v>0</v>
      </c>
      <c r="AR216" s="122" t="s">
        <v>80</v>
      </c>
      <c r="AT216" s="129" t="s">
        <v>72</v>
      </c>
      <c r="AU216" s="129" t="s">
        <v>82</v>
      </c>
      <c r="AY216" s="122" t="s">
        <v>163</v>
      </c>
      <c r="BK216" s="130">
        <f>BK217</f>
        <v>0</v>
      </c>
    </row>
    <row r="217" spans="2:65" s="1" customFormat="1" ht="16.5" customHeight="1">
      <c r="B217" s="33"/>
      <c r="C217" s="133" t="s">
        <v>510</v>
      </c>
      <c r="D217" s="133" t="s">
        <v>166</v>
      </c>
      <c r="E217" s="134" t="s">
        <v>1165</v>
      </c>
      <c r="F217" s="135" t="s">
        <v>1166</v>
      </c>
      <c r="G217" s="136" t="s">
        <v>1152</v>
      </c>
      <c r="H217" s="137">
        <v>10</v>
      </c>
      <c r="I217" s="138"/>
      <c r="J217" s="139">
        <f>ROUND(I217*H217,2)</f>
        <v>0</v>
      </c>
      <c r="K217" s="135" t="s">
        <v>19</v>
      </c>
      <c r="L217" s="33"/>
      <c r="M217" s="140" t="s">
        <v>19</v>
      </c>
      <c r="N217" s="141" t="s">
        <v>44</v>
      </c>
      <c r="P217" s="142">
        <f>O217*H217</f>
        <v>0</v>
      </c>
      <c r="Q217" s="142">
        <v>0</v>
      </c>
      <c r="R217" s="142">
        <f>Q217*H217</f>
        <v>0</v>
      </c>
      <c r="S217" s="142">
        <v>0</v>
      </c>
      <c r="T217" s="143">
        <f>S217*H217</f>
        <v>0</v>
      </c>
      <c r="AR217" s="144" t="s">
        <v>90</v>
      </c>
      <c r="AT217" s="144" t="s">
        <v>166</v>
      </c>
      <c r="AU217" s="144" t="s">
        <v>181</v>
      </c>
      <c r="AY217" s="18" t="s">
        <v>163</v>
      </c>
      <c r="BE217" s="145">
        <f>IF(N217="základní",J217,0)</f>
        <v>0</v>
      </c>
      <c r="BF217" s="145">
        <f>IF(N217="snížená",J217,0)</f>
        <v>0</v>
      </c>
      <c r="BG217" s="145">
        <f>IF(N217="zákl. přenesená",J217,0)</f>
        <v>0</v>
      </c>
      <c r="BH217" s="145">
        <f>IF(N217="sníž. přenesená",J217,0)</f>
        <v>0</v>
      </c>
      <c r="BI217" s="145">
        <f>IF(N217="nulová",J217,0)</f>
        <v>0</v>
      </c>
      <c r="BJ217" s="18" t="s">
        <v>80</v>
      </c>
      <c r="BK217" s="145">
        <f>ROUND(I217*H217,2)</f>
        <v>0</v>
      </c>
      <c r="BL217" s="18" t="s">
        <v>90</v>
      </c>
      <c r="BM217" s="144" t="s">
        <v>1167</v>
      </c>
    </row>
    <row r="218" spans="2:65" s="11" customFormat="1" ht="22.9" customHeight="1">
      <c r="B218" s="121"/>
      <c r="D218" s="122" t="s">
        <v>72</v>
      </c>
      <c r="E218" s="131" t="s">
        <v>1071</v>
      </c>
      <c r="F218" s="131" t="s">
        <v>1072</v>
      </c>
      <c r="I218" s="124"/>
      <c r="J218" s="132">
        <f>BK218</f>
        <v>0</v>
      </c>
      <c r="L218" s="121"/>
      <c r="M218" s="126"/>
      <c r="P218" s="127">
        <f>P219+P222+P224+P234+P236+P238+P241</f>
        <v>0</v>
      </c>
      <c r="R218" s="127">
        <f>R219+R222+R224+R234+R236+R238+R241</f>
        <v>0</v>
      </c>
      <c r="T218" s="128">
        <f>T219+T222+T224+T234+T236+T238+T241</f>
        <v>0</v>
      </c>
      <c r="AR218" s="122" t="s">
        <v>80</v>
      </c>
      <c r="AT218" s="129" t="s">
        <v>72</v>
      </c>
      <c r="AU218" s="129" t="s">
        <v>80</v>
      </c>
      <c r="AY218" s="122" t="s">
        <v>163</v>
      </c>
      <c r="BK218" s="130">
        <f>BK219+BK222+BK224+BK234+BK236+BK238+BK241</f>
        <v>0</v>
      </c>
    </row>
    <row r="219" spans="2:65" s="11" customFormat="1" ht="20.85" customHeight="1">
      <c r="B219" s="121"/>
      <c r="D219" s="122" t="s">
        <v>72</v>
      </c>
      <c r="E219" s="131" t="s">
        <v>1073</v>
      </c>
      <c r="F219" s="131" t="s">
        <v>1074</v>
      </c>
      <c r="I219" s="124"/>
      <c r="J219" s="132">
        <f>BK219</f>
        <v>0</v>
      </c>
      <c r="L219" s="121"/>
      <c r="M219" s="126"/>
      <c r="P219" s="127">
        <f>SUM(P220:P221)</f>
        <v>0</v>
      </c>
      <c r="R219" s="127">
        <f>SUM(R220:R221)</f>
        <v>0</v>
      </c>
      <c r="T219" s="128">
        <f>SUM(T220:T221)</f>
        <v>0</v>
      </c>
      <c r="AR219" s="122" t="s">
        <v>80</v>
      </c>
      <c r="AT219" s="129" t="s">
        <v>72</v>
      </c>
      <c r="AU219" s="129" t="s">
        <v>82</v>
      </c>
      <c r="AY219" s="122" t="s">
        <v>163</v>
      </c>
      <c r="BK219" s="130">
        <f>SUM(BK220:BK221)</f>
        <v>0</v>
      </c>
    </row>
    <row r="220" spans="2:65" s="1" customFormat="1" ht="16.5" customHeight="1">
      <c r="B220" s="33"/>
      <c r="C220" s="133" t="s">
        <v>516</v>
      </c>
      <c r="D220" s="133" t="s">
        <v>166</v>
      </c>
      <c r="E220" s="134" t="s">
        <v>1168</v>
      </c>
      <c r="F220" s="135" t="s">
        <v>1076</v>
      </c>
      <c r="G220" s="136" t="s">
        <v>239</v>
      </c>
      <c r="H220" s="137">
        <v>150</v>
      </c>
      <c r="I220" s="138"/>
      <c r="J220" s="139">
        <f>ROUND(I220*H220,2)</f>
        <v>0</v>
      </c>
      <c r="K220" s="135" t="s">
        <v>19</v>
      </c>
      <c r="L220" s="33"/>
      <c r="M220" s="140" t="s">
        <v>19</v>
      </c>
      <c r="N220" s="141" t="s">
        <v>44</v>
      </c>
      <c r="P220" s="142">
        <f>O220*H220</f>
        <v>0</v>
      </c>
      <c r="Q220" s="142">
        <v>0</v>
      </c>
      <c r="R220" s="142">
        <f>Q220*H220</f>
        <v>0</v>
      </c>
      <c r="S220" s="142">
        <v>0</v>
      </c>
      <c r="T220" s="143">
        <f>S220*H220</f>
        <v>0</v>
      </c>
      <c r="AR220" s="144" t="s">
        <v>90</v>
      </c>
      <c r="AT220" s="144" t="s">
        <v>166</v>
      </c>
      <c r="AU220" s="144" t="s">
        <v>181</v>
      </c>
      <c r="AY220" s="18" t="s">
        <v>163</v>
      </c>
      <c r="BE220" s="145">
        <f>IF(N220="základní",J220,0)</f>
        <v>0</v>
      </c>
      <c r="BF220" s="145">
        <f>IF(N220="snížená",J220,0)</f>
        <v>0</v>
      </c>
      <c r="BG220" s="145">
        <f>IF(N220="zákl. přenesená",J220,0)</f>
        <v>0</v>
      </c>
      <c r="BH220" s="145">
        <f>IF(N220="sníž. přenesená",J220,0)</f>
        <v>0</v>
      </c>
      <c r="BI220" s="145">
        <f>IF(N220="nulová",J220,0)</f>
        <v>0</v>
      </c>
      <c r="BJ220" s="18" t="s">
        <v>80</v>
      </c>
      <c r="BK220" s="145">
        <f>ROUND(I220*H220,2)</f>
        <v>0</v>
      </c>
      <c r="BL220" s="18" t="s">
        <v>90</v>
      </c>
      <c r="BM220" s="144" t="s">
        <v>1169</v>
      </c>
    </row>
    <row r="221" spans="2:65" s="1" customFormat="1" ht="16.5" customHeight="1">
      <c r="B221" s="33"/>
      <c r="C221" s="133" t="s">
        <v>525</v>
      </c>
      <c r="D221" s="133" t="s">
        <v>166</v>
      </c>
      <c r="E221" s="134" t="s">
        <v>1170</v>
      </c>
      <c r="F221" s="135" t="s">
        <v>1078</v>
      </c>
      <c r="G221" s="136" t="s">
        <v>239</v>
      </c>
      <c r="H221" s="137">
        <v>30</v>
      </c>
      <c r="I221" s="138"/>
      <c r="J221" s="139">
        <f>ROUND(I221*H221,2)</f>
        <v>0</v>
      </c>
      <c r="K221" s="135" t="s">
        <v>19</v>
      </c>
      <c r="L221" s="33"/>
      <c r="M221" s="140" t="s">
        <v>19</v>
      </c>
      <c r="N221" s="141" t="s">
        <v>44</v>
      </c>
      <c r="P221" s="142">
        <f>O221*H221</f>
        <v>0</v>
      </c>
      <c r="Q221" s="142">
        <v>0</v>
      </c>
      <c r="R221" s="142">
        <f>Q221*H221</f>
        <v>0</v>
      </c>
      <c r="S221" s="142">
        <v>0</v>
      </c>
      <c r="T221" s="143">
        <f>S221*H221</f>
        <v>0</v>
      </c>
      <c r="AR221" s="144" t="s">
        <v>90</v>
      </c>
      <c r="AT221" s="144" t="s">
        <v>166</v>
      </c>
      <c r="AU221" s="144" t="s">
        <v>181</v>
      </c>
      <c r="AY221" s="18" t="s">
        <v>163</v>
      </c>
      <c r="BE221" s="145">
        <f>IF(N221="základní",J221,0)</f>
        <v>0</v>
      </c>
      <c r="BF221" s="145">
        <f>IF(N221="snížená",J221,0)</f>
        <v>0</v>
      </c>
      <c r="BG221" s="145">
        <f>IF(N221="zákl. přenesená",J221,0)</f>
        <v>0</v>
      </c>
      <c r="BH221" s="145">
        <f>IF(N221="sníž. přenesená",J221,0)</f>
        <v>0</v>
      </c>
      <c r="BI221" s="145">
        <f>IF(N221="nulová",J221,0)</f>
        <v>0</v>
      </c>
      <c r="BJ221" s="18" t="s">
        <v>80</v>
      </c>
      <c r="BK221" s="145">
        <f>ROUND(I221*H221,2)</f>
        <v>0</v>
      </c>
      <c r="BL221" s="18" t="s">
        <v>90</v>
      </c>
      <c r="BM221" s="144" t="s">
        <v>1171</v>
      </c>
    </row>
    <row r="222" spans="2:65" s="11" customFormat="1" ht="20.85" customHeight="1">
      <c r="B222" s="121"/>
      <c r="D222" s="122" t="s">
        <v>72</v>
      </c>
      <c r="E222" s="131" t="s">
        <v>1079</v>
      </c>
      <c r="F222" s="131" t="s">
        <v>1080</v>
      </c>
      <c r="I222" s="124"/>
      <c r="J222" s="132">
        <f>BK222</f>
        <v>0</v>
      </c>
      <c r="L222" s="121"/>
      <c r="M222" s="126"/>
      <c r="P222" s="127">
        <f>P223</f>
        <v>0</v>
      </c>
      <c r="R222" s="127">
        <f>R223</f>
        <v>0</v>
      </c>
      <c r="T222" s="128">
        <f>T223</f>
        <v>0</v>
      </c>
      <c r="AR222" s="122" t="s">
        <v>80</v>
      </c>
      <c r="AT222" s="129" t="s">
        <v>72</v>
      </c>
      <c r="AU222" s="129" t="s">
        <v>82</v>
      </c>
      <c r="AY222" s="122" t="s">
        <v>163</v>
      </c>
      <c r="BK222" s="130">
        <f>BK223</f>
        <v>0</v>
      </c>
    </row>
    <row r="223" spans="2:65" s="1" customFormat="1" ht="16.5" customHeight="1">
      <c r="B223" s="33"/>
      <c r="C223" s="133" t="s">
        <v>536</v>
      </c>
      <c r="D223" s="133" t="s">
        <v>166</v>
      </c>
      <c r="E223" s="134" t="s">
        <v>1172</v>
      </c>
      <c r="F223" s="135" t="s">
        <v>1082</v>
      </c>
      <c r="G223" s="136" t="s">
        <v>239</v>
      </c>
      <c r="H223" s="137">
        <v>86</v>
      </c>
      <c r="I223" s="138"/>
      <c r="J223" s="139">
        <f>ROUND(I223*H223,2)</f>
        <v>0</v>
      </c>
      <c r="K223" s="135" t="s">
        <v>19</v>
      </c>
      <c r="L223" s="33"/>
      <c r="M223" s="140" t="s">
        <v>19</v>
      </c>
      <c r="N223" s="141" t="s">
        <v>44</v>
      </c>
      <c r="P223" s="142">
        <f>O223*H223</f>
        <v>0</v>
      </c>
      <c r="Q223" s="142">
        <v>0</v>
      </c>
      <c r="R223" s="142">
        <f>Q223*H223</f>
        <v>0</v>
      </c>
      <c r="S223" s="142">
        <v>0</v>
      </c>
      <c r="T223" s="143">
        <f>S223*H223</f>
        <v>0</v>
      </c>
      <c r="AR223" s="144" t="s">
        <v>90</v>
      </c>
      <c r="AT223" s="144" t="s">
        <v>166</v>
      </c>
      <c r="AU223" s="144" t="s">
        <v>181</v>
      </c>
      <c r="AY223" s="18" t="s">
        <v>163</v>
      </c>
      <c r="BE223" s="145">
        <f>IF(N223="základní",J223,0)</f>
        <v>0</v>
      </c>
      <c r="BF223" s="145">
        <f>IF(N223="snížená",J223,0)</f>
        <v>0</v>
      </c>
      <c r="BG223" s="145">
        <f>IF(N223="zákl. přenesená",J223,0)</f>
        <v>0</v>
      </c>
      <c r="BH223" s="145">
        <f>IF(N223="sníž. přenesená",J223,0)</f>
        <v>0</v>
      </c>
      <c r="BI223" s="145">
        <f>IF(N223="nulová",J223,0)</f>
        <v>0</v>
      </c>
      <c r="BJ223" s="18" t="s">
        <v>80</v>
      </c>
      <c r="BK223" s="145">
        <f>ROUND(I223*H223,2)</f>
        <v>0</v>
      </c>
      <c r="BL223" s="18" t="s">
        <v>90</v>
      </c>
      <c r="BM223" s="144" t="s">
        <v>1173</v>
      </c>
    </row>
    <row r="224" spans="2:65" s="11" customFormat="1" ht="20.85" customHeight="1">
      <c r="B224" s="121"/>
      <c r="D224" s="122" t="s">
        <v>72</v>
      </c>
      <c r="E224" s="131" t="s">
        <v>1083</v>
      </c>
      <c r="F224" s="131" t="s">
        <v>1084</v>
      </c>
      <c r="I224" s="124"/>
      <c r="J224" s="132">
        <f>BK224</f>
        <v>0</v>
      </c>
      <c r="L224" s="121"/>
      <c r="M224" s="126"/>
      <c r="P224" s="127">
        <f>SUM(P225:P233)</f>
        <v>0</v>
      </c>
      <c r="R224" s="127">
        <f>SUM(R225:R233)</f>
        <v>0</v>
      </c>
      <c r="T224" s="128">
        <f>SUM(T225:T233)</f>
        <v>0</v>
      </c>
      <c r="AR224" s="122" t="s">
        <v>80</v>
      </c>
      <c r="AT224" s="129" t="s">
        <v>72</v>
      </c>
      <c r="AU224" s="129" t="s">
        <v>82</v>
      </c>
      <c r="AY224" s="122" t="s">
        <v>163</v>
      </c>
      <c r="BK224" s="130">
        <f>SUM(BK225:BK233)</f>
        <v>0</v>
      </c>
    </row>
    <row r="225" spans="2:65" s="1" customFormat="1" ht="16.5" customHeight="1">
      <c r="B225" s="33"/>
      <c r="C225" s="133" t="s">
        <v>547</v>
      </c>
      <c r="D225" s="133" t="s">
        <v>166</v>
      </c>
      <c r="E225" s="134" t="s">
        <v>1174</v>
      </c>
      <c r="F225" s="135" t="s">
        <v>1086</v>
      </c>
      <c r="G225" s="136" t="s">
        <v>1036</v>
      </c>
      <c r="H225" s="137">
        <v>4</v>
      </c>
      <c r="I225" s="138"/>
      <c r="J225" s="139">
        <f>ROUND(I225*H225,2)</f>
        <v>0</v>
      </c>
      <c r="K225" s="135" t="s">
        <v>19</v>
      </c>
      <c r="L225" s="33"/>
      <c r="M225" s="140" t="s">
        <v>19</v>
      </c>
      <c r="N225" s="141" t="s">
        <v>44</v>
      </c>
      <c r="P225" s="142">
        <f>O225*H225</f>
        <v>0</v>
      </c>
      <c r="Q225" s="142">
        <v>0</v>
      </c>
      <c r="R225" s="142">
        <f>Q225*H225</f>
        <v>0</v>
      </c>
      <c r="S225" s="142">
        <v>0</v>
      </c>
      <c r="T225" s="143">
        <f>S225*H225</f>
        <v>0</v>
      </c>
      <c r="AR225" s="144" t="s">
        <v>90</v>
      </c>
      <c r="AT225" s="144" t="s">
        <v>166</v>
      </c>
      <c r="AU225" s="144" t="s">
        <v>181</v>
      </c>
      <c r="AY225" s="18" t="s">
        <v>163</v>
      </c>
      <c r="BE225" s="145">
        <f>IF(N225="základní",J225,0)</f>
        <v>0</v>
      </c>
      <c r="BF225" s="145">
        <f>IF(N225="snížená",J225,0)</f>
        <v>0</v>
      </c>
      <c r="BG225" s="145">
        <f>IF(N225="zákl. přenesená",J225,0)</f>
        <v>0</v>
      </c>
      <c r="BH225" s="145">
        <f>IF(N225="sníž. přenesená",J225,0)</f>
        <v>0</v>
      </c>
      <c r="BI225" s="145">
        <f>IF(N225="nulová",J225,0)</f>
        <v>0</v>
      </c>
      <c r="BJ225" s="18" t="s">
        <v>80</v>
      </c>
      <c r="BK225" s="145">
        <f>ROUND(I225*H225,2)</f>
        <v>0</v>
      </c>
      <c r="BL225" s="18" t="s">
        <v>90</v>
      </c>
      <c r="BM225" s="144" t="s">
        <v>1175</v>
      </c>
    </row>
    <row r="226" spans="2:65" s="1" customFormat="1" ht="16.5" customHeight="1">
      <c r="B226" s="33"/>
      <c r="C226" s="133" t="s">
        <v>552</v>
      </c>
      <c r="D226" s="133" t="s">
        <v>166</v>
      </c>
      <c r="E226" s="134" t="s">
        <v>1176</v>
      </c>
      <c r="F226" s="135" t="s">
        <v>1088</v>
      </c>
      <c r="G226" s="136" t="s">
        <v>1036</v>
      </c>
      <c r="H226" s="137">
        <v>6</v>
      </c>
      <c r="I226" s="138"/>
      <c r="J226" s="139">
        <f>ROUND(I226*H226,2)</f>
        <v>0</v>
      </c>
      <c r="K226" s="135" t="s">
        <v>19</v>
      </c>
      <c r="L226" s="33"/>
      <c r="M226" s="140" t="s">
        <v>19</v>
      </c>
      <c r="N226" s="141" t="s">
        <v>44</v>
      </c>
      <c r="P226" s="142">
        <f>O226*H226</f>
        <v>0</v>
      </c>
      <c r="Q226" s="142">
        <v>0</v>
      </c>
      <c r="R226" s="142">
        <f>Q226*H226</f>
        <v>0</v>
      </c>
      <c r="S226" s="142">
        <v>0</v>
      </c>
      <c r="T226" s="143">
        <f>S226*H226</f>
        <v>0</v>
      </c>
      <c r="AR226" s="144" t="s">
        <v>90</v>
      </c>
      <c r="AT226" s="144" t="s">
        <v>166</v>
      </c>
      <c r="AU226" s="144" t="s">
        <v>181</v>
      </c>
      <c r="AY226" s="18" t="s">
        <v>163</v>
      </c>
      <c r="BE226" s="145">
        <f>IF(N226="základní",J226,0)</f>
        <v>0</v>
      </c>
      <c r="BF226" s="145">
        <f>IF(N226="snížená",J226,0)</f>
        <v>0</v>
      </c>
      <c r="BG226" s="145">
        <f>IF(N226="zákl. přenesená",J226,0)</f>
        <v>0</v>
      </c>
      <c r="BH226" s="145">
        <f>IF(N226="sníž. přenesená",J226,0)</f>
        <v>0</v>
      </c>
      <c r="BI226" s="145">
        <f>IF(N226="nulová",J226,0)</f>
        <v>0</v>
      </c>
      <c r="BJ226" s="18" t="s">
        <v>80</v>
      </c>
      <c r="BK226" s="145">
        <f>ROUND(I226*H226,2)</f>
        <v>0</v>
      </c>
      <c r="BL226" s="18" t="s">
        <v>90</v>
      </c>
      <c r="BM226" s="144" t="s">
        <v>1177</v>
      </c>
    </row>
    <row r="227" spans="2:65" s="1" customFormat="1" ht="16.5" customHeight="1">
      <c r="B227" s="33"/>
      <c r="C227" s="133" t="s">
        <v>561</v>
      </c>
      <c r="D227" s="133" t="s">
        <v>166</v>
      </c>
      <c r="E227" s="134" t="s">
        <v>1178</v>
      </c>
      <c r="F227" s="135" t="s">
        <v>1090</v>
      </c>
      <c r="G227" s="136" t="s">
        <v>1036</v>
      </c>
      <c r="H227" s="137">
        <v>28</v>
      </c>
      <c r="I227" s="138"/>
      <c r="J227" s="139">
        <f>ROUND(I227*H227,2)</f>
        <v>0</v>
      </c>
      <c r="K227" s="135" t="s">
        <v>19</v>
      </c>
      <c r="L227" s="33"/>
      <c r="M227" s="140" t="s">
        <v>19</v>
      </c>
      <c r="N227" s="141" t="s">
        <v>44</v>
      </c>
      <c r="P227" s="142">
        <f>O227*H227</f>
        <v>0</v>
      </c>
      <c r="Q227" s="142">
        <v>0</v>
      </c>
      <c r="R227" s="142">
        <f>Q227*H227</f>
        <v>0</v>
      </c>
      <c r="S227" s="142">
        <v>0</v>
      </c>
      <c r="T227" s="143">
        <f>S227*H227</f>
        <v>0</v>
      </c>
      <c r="AR227" s="144" t="s">
        <v>90</v>
      </c>
      <c r="AT227" s="144" t="s">
        <v>166</v>
      </c>
      <c r="AU227" s="144" t="s">
        <v>181</v>
      </c>
      <c r="AY227" s="18" t="s">
        <v>163</v>
      </c>
      <c r="BE227" s="145">
        <f>IF(N227="základní",J227,0)</f>
        <v>0</v>
      </c>
      <c r="BF227" s="145">
        <f>IF(N227="snížená",J227,0)</f>
        <v>0</v>
      </c>
      <c r="BG227" s="145">
        <f>IF(N227="zákl. přenesená",J227,0)</f>
        <v>0</v>
      </c>
      <c r="BH227" s="145">
        <f>IF(N227="sníž. přenesená",J227,0)</f>
        <v>0</v>
      </c>
      <c r="BI227" s="145">
        <f>IF(N227="nulová",J227,0)</f>
        <v>0</v>
      </c>
      <c r="BJ227" s="18" t="s">
        <v>80</v>
      </c>
      <c r="BK227" s="145">
        <f>ROUND(I227*H227,2)</f>
        <v>0</v>
      </c>
      <c r="BL227" s="18" t="s">
        <v>90</v>
      </c>
      <c r="BM227" s="144" t="s">
        <v>1179</v>
      </c>
    </row>
    <row r="228" spans="2:65" s="1" customFormat="1" ht="16.5" customHeight="1">
      <c r="B228" s="33"/>
      <c r="C228" s="133" t="s">
        <v>565</v>
      </c>
      <c r="D228" s="133" t="s">
        <v>166</v>
      </c>
      <c r="E228" s="134" t="s">
        <v>1180</v>
      </c>
      <c r="F228" s="135" t="s">
        <v>1092</v>
      </c>
      <c r="G228" s="136" t="s">
        <v>1036</v>
      </c>
      <c r="H228" s="137">
        <v>2</v>
      </c>
      <c r="I228" s="138"/>
      <c r="J228" s="139">
        <f>ROUND(I228*H228,2)</f>
        <v>0</v>
      </c>
      <c r="K228" s="135" t="s">
        <v>19</v>
      </c>
      <c r="L228" s="33"/>
      <c r="M228" s="140" t="s">
        <v>19</v>
      </c>
      <c r="N228" s="141" t="s">
        <v>44</v>
      </c>
      <c r="P228" s="142">
        <f>O228*H228</f>
        <v>0</v>
      </c>
      <c r="Q228" s="142">
        <v>0</v>
      </c>
      <c r="R228" s="142">
        <f>Q228*H228</f>
        <v>0</v>
      </c>
      <c r="S228" s="142">
        <v>0</v>
      </c>
      <c r="T228" s="143">
        <f>S228*H228</f>
        <v>0</v>
      </c>
      <c r="AR228" s="144" t="s">
        <v>90</v>
      </c>
      <c r="AT228" s="144" t="s">
        <v>166</v>
      </c>
      <c r="AU228" s="144" t="s">
        <v>181</v>
      </c>
      <c r="AY228" s="18" t="s">
        <v>163</v>
      </c>
      <c r="BE228" s="145">
        <f>IF(N228="základní",J228,0)</f>
        <v>0</v>
      </c>
      <c r="BF228" s="145">
        <f>IF(N228="snížená",J228,0)</f>
        <v>0</v>
      </c>
      <c r="BG228" s="145">
        <f>IF(N228="zákl. přenesená",J228,0)</f>
        <v>0</v>
      </c>
      <c r="BH228" s="145">
        <f>IF(N228="sníž. přenesená",J228,0)</f>
        <v>0</v>
      </c>
      <c r="BI228" s="145">
        <f>IF(N228="nulová",J228,0)</f>
        <v>0</v>
      </c>
      <c r="BJ228" s="18" t="s">
        <v>80</v>
      </c>
      <c r="BK228" s="145">
        <f>ROUND(I228*H228,2)</f>
        <v>0</v>
      </c>
      <c r="BL228" s="18" t="s">
        <v>90</v>
      </c>
      <c r="BM228" s="144" t="s">
        <v>1181</v>
      </c>
    </row>
    <row r="229" spans="2:65" s="1" customFormat="1" ht="16.5" customHeight="1">
      <c r="B229" s="33"/>
      <c r="C229" s="133" t="s">
        <v>569</v>
      </c>
      <c r="D229" s="133" t="s">
        <v>166</v>
      </c>
      <c r="E229" s="134" t="s">
        <v>1182</v>
      </c>
      <c r="F229" s="135" t="s">
        <v>1094</v>
      </c>
      <c r="G229" s="136" t="s">
        <v>1036</v>
      </c>
      <c r="H229" s="137">
        <v>5</v>
      </c>
      <c r="I229" s="138"/>
      <c r="J229" s="139">
        <f>ROUND(I229*H229,2)</f>
        <v>0</v>
      </c>
      <c r="K229" s="135" t="s">
        <v>19</v>
      </c>
      <c r="L229" s="33"/>
      <c r="M229" s="140" t="s">
        <v>19</v>
      </c>
      <c r="N229" s="141" t="s">
        <v>44</v>
      </c>
      <c r="P229" s="142">
        <f>O229*H229</f>
        <v>0</v>
      </c>
      <c r="Q229" s="142">
        <v>0</v>
      </c>
      <c r="R229" s="142">
        <f>Q229*H229</f>
        <v>0</v>
      </c>
      <c r="S229" s="142">
        <v>0</v>
      </c>
      <c r="T229" s="143">
        <f>S229*H229</f>
        <v>0</v>
      </c>
      <c r="AR229" s="144" t="s">
        <v>90</v>
      </c>
      <c r="AT229" s="144" t="s">
        <v>166</v>
      </c>
      <c r="AU229" s="144" t="s">
        <v>181</v>
      </c>
      <c r="AY229" s="18" t="s">
        <v>163</v>
      </c>
      <c r="BE229" s="145">
        <f>IF(N229="základní",J229,0)</f>
        <v>0</v>
      </c>
      <c r="BF229" s="145">
        <f>IF(N229="snížená",J229,0)</f>
        <v>0</v>
      </c>
      <c r="BG229" s="145">
        <f>IF(N229="zákl. přenesená",J229,0)</f>
        <v>0</v>
      </c>
      <c r="BH229" s="145">
        <f>IF(N229="sníž. přenesená",J229,0)</f>
        <v>0</v>
      </c>
      <c r="BI229" s="145">
        <f>IF(N229="nulová",J229,0)</f>
        <v>0</v>
      </c>
      <c r="BJ229" s="18" t="s">
        <v>80</v>
      </c>
      <c r="BK229" s="145">
        <f>ROUND(I229*H229,2)</f>
        <v>0</v>
      </c>
      <c r="BL229" s="18" t="s">
        <v>90</v>
      </c>
      <c r="BM229" s="144" t="s">
        <v>1183</v>
      </c>
    </row>
    <row r="230" spans="2:65" s="1" customFormat="1" ht="16.5" customHeight="1">
      <c r="B230" s="33"/>
      <c r="C230" s="133" t="s">
        <v>577</v>
      </c>
      <c r="D230" s="133" t="s">
        <v>166</v>
      </c>
      <c r="E230" s="134" t="s">
        <v>1184</v>
      </c>
      <c r="F230" s="135" t="s">
        <v>1096</v>
      </c>
      <c r="G230" s="136" t="s">
        <v>1036</v>
      </c>
      <c r="H230" s="137">
        <v>27</v>
      </c>
      <c r="I230" s="138"/>
      <c r="J230" s="139">
        <f>ROUND(I230*H230,2)</f>
        <v>0</v>
      </c>
      <c r="K230" s="135" t="s">
        <v>19</v>
      </c>
      <c r="L230" s="33"/>
      <c r="M230" s="140" t="s">
        <v>19</v>
      </c>
      <c r="N230" s="141" t="s">
        <v>44</v>
      </c>
      <c r="P230" s="142">
        <f>O230*H230</f>
        <v>0</v>
      </c>
      <c r="Q230" s="142">
        <v>0</v>
      </c>
      <c r="R230" s="142">
        <f>Q230*H230</f>
        <v>0</v>
      </c>
      <c r="S230" s="142">
        <v>0</v>
      </c>
      <c r="T230" s="143">
        <f>S230*H230</f>
        <v>0</v>
      </c>
      <c r="AR230" s="144" t="s">
        <v>90</v>
      </c>
      <c r="AT230" s="144" t="s">
        <v>166</v>
      </c>
      <c r="AU230" s="144" t="s">
        <v>181</v>
      </c>
      <c r="AY230" s="18" t="s">
        <v>163</v>
      </c>
      <c r="BE230" s="145">
        <f>IF(N230="základní",J230,0)</f>
        <v>0</v>
      </c>
      <c r="BF230" s="145">
        <f>IF(N230="snížená",J230,0)</f>
        <v>0</v>
      </c>
      <c r="BG230" s="145">
        <f>IF(N230="zákl. přenesená",J230,0)</f>
        <v>0</v>
      </c>
      <c r="BH230" s="145">
        <f>IF(N230="sníž. přenesená",J230,0)</f>
        <v>0</v>
      </c>
      <c r="BI230" s="145">
        <f>IF(N230="nulová",J230,0)</f>
        <v>0</v>
      </c>
      <c r="BJ230" s="18" t="s">
        <v>80</v>
      </c>
      <c r="BK230" s="145">
        <f>ROUND(I230*H230,2)</f>
        <v>0</v>
      </c>
      <c r="BL230" s="18" t="s">
        <v>90</v>
      </c>
      <c r="BM230" s="144" t="s">
        <v>1185</v>
      </c>
    </row>
    <row r="231" spans="2:65" s="1" customFormat="1" ht="16.5" customHeight="1">
      <c r="B231" s="33"/>
      <c r="C231" s="133" t="s">
        <v>581</v>
      </c>
      <c r="D231" s="133" t="s">
        <v>166</v>
      </c>
      <c r="E231" s="134" t="s">
        <v>1186</v>
      </c>
      <c r="F231" s="135" t="s">
        <v>1098</v>
      </c>
      <c r="G231" s="136" t="s">
        <v>1036</v>
      </c>
      <c r="H231" s="137">
        <v>2</v>
      </c>
      <c r="I231" s="138"/>
      <c r="J231" s="139">
        <f>ROUND(I231*H231,2)</f>
        <v>0</v>
      </c>
      <c r="K231" s="135" t="s">
        <v>19</v>
      </c>
      <c r="L231" s="33"/>
      <c r="M231" s="140" t="s">
        <v>19</v>
      </c>
      <c r="N231" s="141" t="s">
        <v>44</v>
      </c>
      <c r="P231" s="142">
        <f>O231*H231</f>
        <v>0</v>
      </c>
      <c r="Q231" s="142">
        <v>0</v>
      </c>
      <c r="R231" s="142">
        <f>Q231*H231</f>
        <v>0</v>
      </c>
      <c r="S231" s="142">
        <v>0</v>
      </c>
      <c r="T231" s="143">
        <f>S231*H231</f>
        <v>0</v>
      </c>
      <c r="AR231" s="144" t="s">
        <v>90</v>
      </c>
      <c r="AT231" s="144" t="s">
        <v>166</v>
      </c>
      <c r="AU231" s="144" t="s">
        <v>181</v>
      </c>
      <c r="AY231" s="18" t="s">
        <v>163</v>
      </c>
      <c r="BE231" s="145">
        <f>IF(N231="základní",J231,0)</f>
        <v>0</v>
      </c>
      <c r="BF231" s="145">
        <f>IF(N231="snížená",J231,0)</f>
        <v>0</v>
      </c>
      <c r="BG231" s="145">
        <f>IF(N231="zákl. přenesená",J231,0)</f>
        <v>0</v>
      </c>
      <c r="BH231" s="145">
        <f>IF(N231="sníž. přenesená",J231,0)</f>
        <v>0</v>
      </c>
      <c r="BI231" s="145">
        <f>IF(N231="nulová",J231,0)</f>
        <v>0</v>
      </c>
      <c r="BJ231" s="18" t="s">
        <v>80</v>
      </c>
      <c r="BK231" s="145">
        <f>ROUND(I231*H231,2)</f>
        <v>0</v>
      </c>
      <c r="BL231" s="18" t="s">
        <v>90</v>
      </c>
      <c r="BM231" s="144" t="s">
        <v>1187</v>
      </c>
    </row>
    <row r="232" spans="2:65" s="1" customFormat="1" ht="16.5" customHeight="1">
      <c r="B232" s="33"/>
      <c r="C232" s="133" t="s">
        <v>584</v>
      </c>
      <c r="D232" s="133" t="s">
        <v>166</v>
      </c>
      <c r="E232" s="134" t="s">
        <v>1188</v>
      </c>
      <c r="F232" s="135" t="s">
        <v>1108</v>
      </c>
      <c r="G232" s="136" t="s">
        <v>1036</v>
      </c>
      <c r="H232" s="137">
        <v>2</v>
      </c>
      <c r="I232" s="138"/>
      <c r="J232" s="139">
        <f>ROUND(I232*H232,2)</f>
        <v>0</v>
      </c>
      <c r="K232" s="135" t="s">
        <v>19</v>
      </c>
      <c r="L232" s="33"/>
      <c r="M232" s="140" t="s">
        <v>19</v>
      </c>
      <c r="N232" s="141" t="s">
        <v>44</v>
      </c>
      <c r="P232" s="142">
        <f>O232*H232</f>
        <v>0</v>
      </c>
      <c r="Q232" s="142">
        <v>0</v>
      </c>
      <c r="R232" s="142">
        <f>Q232*H232</f>
        <v>0</v>
      </c>
      <c r="S232" s="142">
        <v>0</v>
      </c>
      <c r="T232" s="143">
        <f>S232*H232</f>
        <v>0</v>
      </c>
      <c r="AR232" s="144" t="s">
        <v>90</v>
      </c>
      <c r="AT232" s="144" t="s">
        <v>166</v>
      </c>
      <c r="AU232" s="144" t="s">
        <v>181</v>
      </c>
      <c r="AY232" s="18" t="s">
        <v>163</v>
      </c>
      <c r="BE232" s="145">
        <f>IF(N232="základní",J232,0)</f>
        <v>0</v>
      </c>
      <c r="BF232" s="145">
        <f>IF(N232="snížená",J232,0)</f>
        <v>0</v>
      </c>
      <c r="BG232" s="145">
        <f>IF(N232="zákl. přenesená",J232,0)</f>
        <v>0</v>
      </c>
      <c r="BH232" s="145">
        <f>IF(N232="sníž. přenesená",J232,0)</f>
        <v>0</v>
      </c>
      <c r="BI232" s="145">
        <f>IF(N232="nulová",J232,0)</f>
        <v>0</v>
      </c>
      <c r="BJ232" s="18" t="s">
        <v>80</v>
      </c>
      <c r="BK232" s="145">
        <f>ROUND(I232*H232,2)</f>
        <v>0</v>
      </c>
      <c r="BL232" s="18" t="s">
        <v>90</v>
      </c>
      <c r="BM232" s="144" t="s">
        <v>1189</v>
      </c>
    </row>
    <row r="233" spans="2:65" s="1" customFormat="1" ht="16.5" customHeight="1">
      <c r="B233" s="33"/>
      <c r="C233" s="133" t="s">
        <v>586</v>
      </c>
      <c r="D233" s="133" t="s">
        <v>166</v>
      </c>
      <c r="E233" s="134" t="s">
        <v>1190</v>
      </c>
      <c r="F233" s="135" t="s">
        <v>1110</v>
      </c>
      <c r="G233" s="136" t="s">
        <v>1036</v>
      </c>
      <c r="H233" s="137">
        <v>6</v>
      </c>
      <c r="I233" s="138"/>
      <c r="J233" s="139">
        <f>ROUND(I233*H233,2)</f>
        <v>0</v>
      </c>
      <c r="K233" s="135" t="s">
        <v>19</v>
      </c>
      <c r="L233" s="33"/>
      <c r="M233" s="140" t="s">
        <v>19</v>
      </c>
      <c r="N233" s="141" t="s">
        <v>44</v>
      </c>
      <c r="P233" s="142">
        <f>O233*H233</f>
        <v>0</v>
      </c>
      <c r="Q233" s="142">
        <v>0</v>
      </c>
      <c r="R233" s="142">
        <f>Q233*H233</f>
        <v>0</v>
      </c>
      <c r="S233" s="142">
        <v>0</v>
      </c>
      <c r="T233" s="143">
        <f>S233*H233</f>
        <v>0</v>
      </c>
      <c r="AR233" s="144" t="s">
        <v>90</v>
      </c>
      <c r="AT233" s="144" t="s">
        <v>166</v>
      </c>
      <c r="AU233" s="144" t="s">
        <v>181</v>
      </c>
      <c r="AY233" s="18" t="s">
        <v>163</v>
      </c>
      <c r="BE233" s="145">
        <f>IF(N233="základní",J233,0)</f>
        <v>0</v>
      </c>
      <c r="BF233" s="145">
        <f>IF(N233="snížená",J233,0)</f>
        <v>0</v>
      </c>
      <c r="BG233" s="145">
        <f>IF(N233="zákl. přenesená",J233,0)</f>
        <v>0</v>
      </c>
      <c r="BH233" s="145">
        <f>IF(N233="sníž. přenesená",J233,0)</f>
        <v>0</v>
      </c>
      <c r="BI233" s="145">
        <f>IF(N233="nulová",J233,0)</f>
        <v>0</v>
      </c>
      <c r="BJ233" s="18" t="s">
        <v>80</v>
      </c>
      <c r="BK233" s="145">
        <f>ROUND(I233*H233,2)</f>
        <v>0</v>
      </c>
      <c r="BL233" s="18" t="s">
        <v>90</v>
      </c>
      <c r="BM233" s="144" t="s">
        <v>1191</v>
      </c>
    </row>
    <row r="234" spans="2:65" s="11" customFormat="1" ht="20.85" customHeight="1">
      <c r="B234" s="121"/>
      <c r="D234" s="122" t="s">
        <v>72</v>
      </c>
      <c r="E234" s="131" t="s">
        <v>1115</v>
      </c>
      <c r="F234" s="131" t="s">
        <v>1116</v>
      </c>
      <c r="I234" s="124"/>
      <c r="J234" s="132">
        <f>BK234</f>
        <v>0</v>
      </c>
      <c r="L234" s="121"/>
      <c r="M234" s="126"/>
      <c r="P234" s="127">
        <f>P235</f>
        <v>0</v>
      </c>
      <c r="R234" s="127">
        <f>R235</f>
        <v>0</v>
      </c>
      <c r="T234" s="128">
        <f>T235</f>
        <v>0</v>
      </c>
      <c r="AR234" s="122" t="s">
        <v>80</v>
      </c>
      <c r="AT234" s="129" t="s">
        <v>72</v>
      </c>
      <c r="AU234" s="129" t="s">
        <v>82</v>
      </c>
      <c r="AY234" s="122" t="s">
        <v>163</v>
      </c>
      <c r="BK234" s="130">
        <f>BK235</f>
        <v>0</v>
      </c>
    </row>
    <row r="235" spans="2:65" s="1" customFormat="1" ht="16.5" customHeight="1">
      <c r="B235" s="33"/>
      <c r="C235" s="133" t="s">
        <v>592</v>
      </c>
      <c r="D235" s="133" t="s">
        <v>166</v>
      </c>
      <c r="E235" s="134" t="s">
        <v>1192</v>
      </c>
      <c r="F235" s="135" t="s">
        <v>1118</v>
      </c>
      <c r="G235" s="136" t="s">
        <v>1036</v>
      </c>
      <c r="H235" s="137">
        <v>24</v>
      </c>
      <c r="I235" s="138"/>
      <c r="J235" s="139">
        <f>ROUND(I235*H235,2)</f>
        <v>0</v>
      </c>
      <c r="K235" s="135" t="s">
        <v>19</v>
      </c>
      <c r="L235" s="33"/>
      <c r="M235" s="140" t="s">
        <v>19</v>
      </c>
      <c r="N235" s="141" t="s">
        <v>44</v>
      </c>
      <c r="P235" s="142">
        <f>O235*H235</f>
        <v>0</v>
      </c>
      <c r="Q235" s="142">
        <v>0</v>
      </c>
      <c r="R235" s="142">
        <f>Q235*H235</f>
        <v>0</v>
      </c>
      <c r="S235" s="142">
        <v>0</v>
      </c>
      <c r="T235" s="143">
        <f>S235*H235</f>
        <v>0</v>
      </c>
      <c r="AR235" s="144" t="s">
        <v>90</v>
      </c>
      <c r="AT235" s="144" t="s">
        <v>166</v>
      </c>
      <c r="AU235" s="144" t="s">
        <v>181</v>
      </c>
      <c r="AY235" s="18" t="s">
        <v>163</v>
      </c>
      <c r="BE235" s="145">
        <f>IF(N235="základní",J235,0)</f>
        <v>0</v>
      </c>
      <c r="BF235" s="145">
        <f>IF(N235="snížená",J235,0)</f>
        <v>0</v>
      </c>
      <c r="BG235" s="145">
        <f>IF(N235="zákl. přenesená",J235,0)</f>
        <v>0</v>
      </c>
      <c r="BH235" s="145">
        <f>IF(N235="sníž. přenesená",J235,0)</f>
        <v>0</v>
      </c>
      <c r="BI235" s="145">
        <f>IF(N235="nulová",J235,0)</f>
        <v>0</v>
      </c>
      <c r="BJ235" s="18" t="s">
        <v>80</v>
      </c>
      <c r="BK235" s="145">
        <f>ROUND(I235*H235,2)</f>
        <v>0</v>
      </c>
      <c r="BL235" s="18" t="s">
        <v>90</v>
      </c>
      <c r="BM235" s="144" t="s">
        <v>1193</v>
      </c>
    </row>
    <row r="236" spans="2:65" s="11" customFormat="1" ht="20.85" customHeight="1">
      <c r="B236" s="121"/>
      <c r="D236" s="122" t="s">
        <v>72</v>
      </c>
      <c r="E236" s="131" t="s">
        <v>1119</v>
      </c>
      <c r="F236" s="131" t="s">
        <v>1120</v>
      </c>
      <c r="I236" s="124"/>
      <c r="J236" s="132">
        <f>BK236</f>
        <v>0</v>
      </c>
      <c r="L236" s="121"/>
      <c r="M236" s="126"/>
      <c r="P236" s="127">
        <f>P237</f>
        <v>0</v>
      </c>
      <c r="R236" s="127">
        <f>R237</f>
        <v>0</v>
      </c>
      <c r="T236" s="128">
        <f>T237</f>
        <v>0</v>
      </c>
      <c r="AR236" s="122" t="s">
        <v>80</v>
      </c>
      <c r="AT236" s="129" t="s">
        <v>72</v>
      </c>
      <c r="AU236" s="129" t="s">
        <v>82</v>
      </c>
      <c r="AY236" s="122" t="s">
        <v>163</v>
      </c>
      <c r="BK236" s="130">
        <f>BK237</f>
        <v>0</v>
      </c>
    </row>
    <row r="237" spans="2:65" s="1" customFormat="1" ht="16.5" customHeight="1">
      <c r="B237" s="33"/>
      <c r="C237" s="133" t="s">
        <v>598</v>
      </c>
      <c r="D237" s="133" t="s">
        <v>166</v>
      </c>
      <c r="E237" s="134" t="s">
        <v>1194</v>
      </c>
      <c r="F237" s="135" t="s">
        <v>1122</v>
      </c>
      <c r="G237" s="136" t="s">
        <v>1036</v>
      </c>
      <c r="H237" s="137">
        <v>6</v>
      </c>
      <c r="I237" s="138"/>
      <c r="J237" s="139">
        <f>ROUND(I237*H237,2)</f>
        <v>0</v>
      </c>
      <c r="K237" s="135" t="s">
        <v>19</v>
      </c>
      <c r="L237" s="33"/>
      <c r="M237" s="140" t="s">
        <v>19</v>
      </c>
      <c r="N237" s="141" t="s">
        <v>44</v>
      </c>
      <c r="P237" s="142">
        <f>O237*H237</f>
        <v>0</v>
      </c>
      <c r="Q237" s="142">
        <v>0</v>
      </c>
      <c r="R237" s="142">
        <f>Q237*H237</f>
        <v>0</v>
      </c>
      <c r="S237" s="142">
        <v>0</v>
      </c>
      <c r="T237" s="143">
        <f>S237*H237</f>
        <v>0</v>
      </c>
      <c r="AR237" s="144" t="s">
        <v>90</v>
      </c>
      <c r="AT237" s="144" t="s">
        <v>166</v>
      </c>
      <c r="AU237" s="144" t="s">
        <v>181</v>
      </c>
      <c r="AY237" s="18" t="s">
        <v>163</v>
      </c>
      <c r="BE237" s="145">
        <f>IF(N237="základní",J237,0)</f>
        <v>0</v>
      </c>
      <c r="BF237" s="145">
        <f>IF(N237="snížená",J237,0)</f>
        <v>0</v>
      </c>
      <c r="BG237" s="145">
        <f>IF(N237="zákl. přenesená",J237,0)</f>
        <v>0</v>
      </c>
      <c r="BH237" s="145">
        <f>IF(N237="sníž. přenesená",J237,0)</f>
        <v>0</v>
      </c>
      <c r="BI237" s="145">
        <f>IF(N237="nulová",J237,0)</f>
        <v>0</v>
      </c>
      <c r="BJ237" s="18" t="s">
        <v>80</v>
      </c>
      <c r="BK237" s="145">
        <f>ROUND(I237*H237,2)</f>
        <v>0</v>
      </c>
      <c r="BL237" s="18" t="s">
        <v>90</v>
      </c>
      <c r="BM237" s="144" t="s">
        <v>1195</v>
      </c>
    </row>
    <row r="238" spans="2:65" s="11" customFormat="1" ht="20.85" customHeight="1">
      <c r="B238" s="121"/>
      <c r="D238" s="122" t="s">
        <v>72</v>
      </c>
      <c r="E238" s="131" t="s">
        <v>1123</v>
      </c>
      <c r="F238" s="131" t="s">
        <v>1124</v>
      </c>
      <c r="I238" s="124"/>
      <c r="J238" s="132">
        <f>BK238</f>
        <v>0</v>
      </c>
      <c r="L238" s="121"/>
      <c r="M238" s="126"/>
      <c r="P238" s="127">
        <f>SUM(P239:P240)</f>
        <v>0</v>
      </c>
      <c r="R238" s="127">
        <f>SUM(R239:R240)</f>
        <v>0</v>
      </c>
      <c r="T238" s="128">
        <f>SUM(T239:T240)</f>
        <v>0</v>
      </c>
      <c r="AR238" s="122" t="s">
        <v>80</v>
      </c>
      <c r="AT238" s="129" t="s">
        <v>72</v>
      </c>
      <c r="AU238" s="129" t="s">
        <v>82</v>
      </c>
      <c r="AY238" s="122" t="s">
        <v>163</v>
      </c>
      <c r="BK238" s="130">
        <f>SUM(BK239:BK240)</f>
        <v>0</v>
      </c>
    </row>
    <row r="239" spans="2:65" s="1" customFormat="1" ht="16.5" customHeight="1">
      <c r="B239" s="33"/>
      <c r="C239" s="133" t="s">
        <v>603</v>
      </c>
      <c r="D239" s="133" t="s">
        <v>166</v>
      </c>
      <c r="E239" s="134" t="s">
        <v>1196</v>
      </c>
      <c r="F239" s="135" t="s">
        <v>1126</v>
      </c>
      <c r="G239" s="136" t="s">
        <v>1036</v>
      </c>
      <c r="H239" s="137">
        <v>6</v>
      </c>
      <c r="I239" s="138"/>
      <c r="J239" s="139">
        <f>ROUND(I239*H239,2)</f>
        <v>0</v>
      </c>
      <c r="K239" s="135" t="s">
        <v>19</v>
      </c>
      <c r="L239" s="33"/>
      <c r="M239" s="140" t="s">
        <v>19</v>
      </c>
      <c r="N239" s="141" t="s">
        <v>44</v>
      </c>
      <c r="P239" s="142">
        <f>O239*H239</f>
        <v>0</v>
      </c>
      <c r="Q239" s="142">
        <v>0</v>
      </c>
      <c r="R239" s="142">
        <f>Q239*H239</f>
        <v>0</v>
      </c>
      <c r="S239" s="142">
        <v>0</v>
      </c>
      <c r="T239" s="143">
        <f>S239*H239</f>
        <v>0</v>
      </c>
      <c r="AR239" s="144" t="s">
        <v>90</v>
      </c>
      <c r="AT239" s="144" t="s">
        <v>166</v>
      </c>
      <c r="AU239" s="144" t="s">
        <v>181</v>
      </c>
      <c r="AY239" s="18" t="s">
        <v>163</v>
      </c>
      <c r="BE239" s="145">
        <f>IF(N239="základní",J239,0)</f>
        <v>0</v>
      </c>
      <c r="BF239" s="145">
        <f>IF(N239="snížená",J239,0)</f>
        <v>0</v>
      </c>
      <c r="BG239" s="145">
        <f>IF(N239="zákl. přenesená",J239,0)</f>
        <v>0</v>
      </c>
      <c r="BH239" s="145">
        <f>IF(N239="sníž. přenesená",J239,0)</f>
        <v>0</v>
      </c>
      <c r="BI239" s="145">
        <f>IF(N239="nulová",J239,0)</f>
        <v>0</v>
      </c>
      <c r="BJ239" s="18" t="s">
        <v>80</v>
      </c>
      <c r="BK239" s="145">
        <f>ROUND(I239*H239,2)</f>
        <v>0</v>
      </c>
      <c r="BL239" s="18" t="s">
        <v>90</v>
      </c>
      <c r="BM239" s="144" t="s">
        <v>1197</v>
      </c>
    </row>
    <row r="240" spans="2:65" s="1" customFormat="1" ht="16.5" customHeight="1">
      <c r="B240" s="33"/>
      <c r="C240" s="133" t="s">
        <v>609</v>
      </c>
      <c r="D240" s="133" t="s">
        <v>166</v>
      </c>
      <c r="E240" s="134" t="s">
        <v>1198</v>
      </c>
      <c r="F240" s="135" t="s">
        <v>1199</v>
      </c>
      <c r="G240" s="136" t="s">
        <v>1036</v>
      </c>
      <c r="H240" s="137">
        <v>24</v>
      </c>
      <c r="I240" s="138"/>
      <c r="J240" s="139">
        <f>ROUND(I240*H240,2)</f>
        <v>0</v>
      </c>
      <c r="K240" s="135" t="s">
        <v>19</v>
      </c>
      <c r="L240" s="33"/>
      <c r="M240" s="140" t="s">
        <v>19</v>
      </c>
      <c r="N240" s="141" t="s">
        <v>44</v>
      </c>
      <c r="P240" s="142">
        <f>O240*H240</f>
        <v>0</v>
      </c>
      <c r="Q240" s="142">
        <v>0</v>
      </c>
      <c r="R240" s="142">
        <f>Q240*H240</f>
        <v>0</v>
      </c>
      <c r="S240" s="142">
        <v>0</v>
      </c>
      <c r="T240" s="143">
        <f>S240*H240</f>
        <v>0</v>
      </c>
      <c r="AR240" s="144" t="s">
        <v>90</v>
      </c>
      <c r="AT240" s="144" t="s">
        <v>166</v>
      </c>
      <c r="AU240" s="144" t="s">
        <v>181</v>
      </c>
      <c r="AY240" s="18" t="s">
        <v>163</v>
      </c>
      <c r="BE240" s="145">
        <f>IF(N240="základní",J240,0)</f>
        <v>0</v>
      </c>
      <c r="BF240" s="145">
        <f>IF(N240="snížená",J240,0)</f>
        <v>0</v>
      </c>
      <c r="BG240" s="145">
        <f>IF(N240="zákl. přenesená",J240,0)</f>
        <v>0</v>
      </c>
      <c r="BH240" s="145">
        <f>IF(N240="sníž. přenesená",J240,0)</f>
        <v>0</v>
      </c>
      <c r="BI240" s="145">
        <f>IF(N240="nulová",J240,0)</f>
        <v>0</v>
      </c>
      <c r="BJ240" s="18" t="s">
        <v>80</v>
      </c>
      <c r="BK240" s="145">
        <f>ROUND(I240*H240,2)</f>
        <v>0</v>
      </c>
      <c r="BL240" s="18" t="s">
        <v>90</v>
      </c>
      <c r="BM240" s="144" t="s">
        <v>1200</v>
      </c>
    </row>
    <row r="241" spans="2:65" s="11" customFormat="1" ht="20.85" customHeight="1">
      <c r="B241" s="121"/>
      <c r="D241" s="122" t="s">
        <v>72</v>
      </c>
      <c r="E241" s="131" t="s">
        <v>1201</v>
      </c>
      <c r="F241" s="131" t="s">
        <v>1202</v>
      </c>
      <c r="I241" s="124"/>
      <c r="J241" s="132">
        <f>BK241</f>
        <v>0</v>
      </c>
      <c r="L241" s="121"/>
      <c r="M241" s="126"/>
      <c r="P241" s="127">
        <f>P242</f>
        <v>0</v>
      </c>
      <c r="R241" s="127">
        <f>R242</f>
        <v>0</v>
      </c>
      <c r="T241" s="128">
        <f>T242</f>
        <v>0</v>
      </c>
      <c r="AR241" s="122" t="s">
        <v>80</v>
      </c>
      <c r="AT241" s="129" t="s">
        <v>72</v>
      </c>
      <c r="AU241" s="129" t="s">
        <v>82</v>
      </c>
      <c r="AY241" s="122" t="s">
        <v>163</v>
      </c>
      <c r="BK241" s="130">
        <f>BK242</f>
        <v>0</v>
      </c>
    </row>
    <row r="242" spans="2:65" s="1" customFormat="1" ht="16.5" customHeight="1">
      <c r="B242" s="33"/>
      <c r="C242" s="133" t="s">
        <v>617</v>
      </c>
      <c r="D242" s="133" t="s">
        <v>166</v>
      </c>
      <c r="E242" s="134" t="s">
        <v>1165</v>
      </c>
      <c r="F242" s="135" t="s">
        <v>1166</v>
      </c>
      <c r="G242" s="136" t="s">
        <v>1152</v>
      </c>
      <c r="H242" s="137">
        <v>9</v>
      </c>
      <c r="I242" s="138"/>
      <c r="J242" s="139">
        <f>ROUND(I242*H242,2)</f>
        <v>0</v>
      </c>
      <c r="K242" s="135" t="s">
        <v>19</v>
      </c>
      <c r="L242" s="33"/>
      <c r="M242" s="140" t="s">
        <v>19</v>
      </c>
      <c r="N242" s="141" t="s">
        <v>44</v>
      </c>
      <c r="P242" s="142">
        <f>O242*H242</f>
        <v>0</v>
      </c>
      <c r="Q242" s="142">
        <v>0</v>
      </c>
      <c r="R242" s="142">
        <f>Q242*H242</f>
        <v>0</v>
      </c>
      <c r="S242" s="142">
        <v>0</v>
      </c>
      <c r="T242" s="143">
        <f>S242*H242</f>
        <v>0</v>
      </c>
      <c r="AR242" s="144" t="s">
        <v>90</v>
      </c>
      <c r="AT242" s="144" t="s">
        <v>166</v>
      </c>
      <c r="AU242" s="144" t="s">
        <v>181</v>
      </c>
      <c r="AY242" s="18" t="s">
        <v>163</v>
      </c>
      <c r="BE242" s="145">
        <f>IF(N242="základní",J242,0)</f>
        <v>0</v>
      </c>
      <c r="BF242" s="145">
        <f>IF(N242="snížená",J242,0)</f>
        <v>0</v>
      </c>
      <c r="BG242" s="145">
        <f>IF(N242="zákl. přenesená",J242,0)</f>
        <v>0</v>
      </c>
      <c r="BH242" s="145">
        <f>IF(N242="sníž. přenesená",J242,0)</f>
        <v>0</v>
      </c>
      <c r="BI242" s="145">
        <f>IF(N242="nulová",J242,0)</f>
        <v>0</v>
      </c>
      <c r="BJ242" s="18" t="s">
        <v>80</v>
      </c>
      <c r="BK242" s="145">
        <f>ROUND(I242*H242,2)</f>
        <v>0</v>
      </c>
      <c r="BL242" s="18" t="s">
        <v>90</v>
      </c>
      <c r="BM242" s="144" t="s">
        <v>1203</v>
      </c>
    </row>
    <row r="243" spans="2:65" s="11" customFormat="1" ht="25.9" customHeight="1">
      <c r="B243" s="121"/>
      <c r="D243" s="122" t="s">
        <v>72</v>
      </c>
      <c r="E243" s="123" t="s">
        <v>1204</v>
      </c>
      <c r="F243" s="123" t="s">
        <v>1205</v>
      </c>
      <c r="I243" s="124"/>
      <c r="J243" s="125">
        <f>BK243</f>
        <v>0</v>
      </c>
      <c r="L243" s="121"/>
      <c r="M243" s="126"/>
      <c r="P243" s="127">
        <f>SUM(P244:P246)</f>
        <v>0</v>
      </c>
      <c r="R243" s="127">
        <f>SUM(R244:R246)</f>
        <v>0</v>
      </c>
      <c r="T243" s="128">
        <f>SUM(T244:T246)</f>
        <v>0</v>
      </c>
      <c r="AR243" s="122" t="s">
        <v>80</v>
      </c>
      <c r="AT243" s="129" t="s">
        <v>72</v>
      </c>
      <c r="AU243" s="129" t="s">
        <v>73</v>
      </c>
      <c r="AY243" s="122" t="s">
        <v>163</v>
      </c>
      <c r="BK243" s="130">
        <f>SUM(BK244:BK246)</f>
        <v>0</v>
      </c>
    </row>
    <row r="244" spans="2:65" s="1" customFormat="1" ht="16.5" customHeight="1">
      <c r="B244" s="33"/>
      <c r="C244" s="133" t="s">
        <v>630</v>
      </c>
      <c r="D244" s="133" t="s">
        <v>166</v>
      </c>
      <c r="E244" s="134" t="s">
        <v>1206</v>
      </c>
      <c r="F244" s="135" t="s">
        <v>1207</v>
      </c>
      <c r="G244" s="136" t="s">
        <v>394</v>
      </c>
      <c r="H244" s="137">
        <v>1</v>
      </c>
      <c r="I244" s="138"/>
      <c r="J244" s="139">
        <f>ROUND(I244*H244,2)</f>
        <v>0</v>
      </c>
      <c r="K244" s="135" t="s">
        <v>19</v>
      </c>
      <c r="L244" s="33"/>
      <c r="M244" s="140" t="s">
        <v>19</v>
      </c>
      <c r="N244" s="141" t="s">
        <v>44</v>
      </c>
      <c r="P244" s="142">
        <f>O244*H244</f>
        <v>0</v>
      </c>
      <c r="Q244" s="142">
        <v>0</v>
      </c>
      <c r="R244" s="142">
        <f>Q244*H244</f>
        <v>0</v>
      </c>
      <c r="S244" s="142">
        <v>0</v>
      </c>
      <c r="T244" s="143">
        <f>S244*H244</f>
        <v>0</v>
      </c>
      <c r="AR244" s="144" t="s">
        <v>90</v>
      </c>
      <c r="AT244" s="144" t="s">
        <v>166</v>
      </c>
      <c r="AU244" s="144" t="s">
        <v>80</v>
      </c>
      <c r="AY244" s="18" t="s">
        <v>163</v>
      </c>
      <c r="BE244" s="145">
        <f>IF(N244="základní",J244,0)</f>
        <v>0</v>
      </c>
      <c r="BF244" s="145">
        <f>IF(N244="snížená",J244,0)</f>
        <v>0</v>
      </c>
      <c r="BG244" s="145">
        <f>IF(N244="zákl. přenesená",J244,0)</f>
        <v>0</v>
      </c>
      <c r="BH244" s="145">
        <f>IF(N244="sníž. přenesená",J244,0)</f>
        <v>0</v>
      </c>
      <c r="BI244" s="145">
        <f>IF(N244="nulová",J244,0)</f>
        <v>0</v>
      </c>
      <c r="BJ244" s="18" t="s">
        <v>80</v>
      </c>
      <c r="BK244" s="145">
        <f>ROUND(I244*H244,2)</f>
        <v>0</v>
      </c>
      <c r="BL244" s="18" t="s">
        <v>90</v>
      </c>
      <c r="BM244" s="144" t="s">
        <v>1208</v>
      </c>
    </row>
    <row r="245" spans="2:65" s="1" customFormat="1" ht="16.5" customHeight="1">
      <c r="B245" s="33"/>
      <c r="C245" s="133" t="s">
        <v>635</v>
      </c>
      <c r="D245" s="133" t="s">
        <v>166</v>
      </c>
      <c r="E245" s="134" t="s">
        <v>1209</v>
      </c>
      <c r="F245" s="135" t="s">
        <v>1210</v>
      </c>
      <c r="G245" s="136" t="s">
        <v>394</v>
      </c>
      <c r="H245" s="137">
        <v>1</v>
      </c>
      <c r="I245" s="138"/>
      <c r="J245" s="139">
        <f>ROUND(I245*H245,2)</f>
        <v>0</v>
      </c>
      <c r="K245" s="135" t="s">
        <v>19</v>
      </c>
      <c r="L245" s="33"/>
      <c r="M245" s="140" t="s">
        <v>19</v>
      </c>
      <c r="N245" s="141" t="s">
        <v>44</v>
      </c>
      <c r="P245" s="142">
        <f>O245*H245</f>
        <v>0</v>
      </c>
      <c r="Q245" s="142">
        <v>0</v>
      </c>
      <c r="R245" s="142">
        <f>Q245*H245</f>
        <v>0</v>
      </c>
      <c r="S245" s="142">
        <v>0</v>
      </c>
      <c r="T245" s="143">
        <f>S245*H245</f>
        <v>0</v>
      </c>
      <c r="AR245" s="144" t="s">
        <v>90</v>
      </c>
      <c r="AT245" s="144" t="s">
        <v>166</v>
      </c>
      <c r="AU245" s="144" t="s">
        <v>80</v>
      </c>
      <c r="AY245" s="18" t="s">
        <v>163</v>
      </c>
      <c r="BE245" s="145">
        <f>IF(N245="základní",J245,0)</f>
        <v>0</v>
      </c>
      <c r="BF245" s="145">
        <f>IF(N245="snížená",J245,0)</f>
        <v>0</v>
      </c>
      <c r="BG245" s="145">
        <f>IF(N245="zákl. přenesená",J245,0)</f>
        <v>0</v>
      </c>
      <c r="BH245" s="145">
        <f>IF(N245="sníž. přenesená",J245,0)</f>
        <v>0</v>
      </c>
      <c r="BI245" s="145">
        <f>IF(N245="nulová",J245,0)</f>
        <v>0</v>
      </c>
      <c r="BJ245" s="18" t="s">
        <v>80</v>
      </c>
      <c r="BK245" s="145">
        <f>ROUND(I245*H245,2)</f>
        <v>0</v>
      </c>
      <c r="BL245" s="18" t="s">
        <v>90</v>
      </c>
      <c r="BM245" s="144" t="s">
        <v>1211</v>
      </c>
    </row>
    <row r="246" spans="2:65" s="1" customFormat="1" ht="16.5" customHeight="1">
      <c r="B246" s="33"/>
      <c r="C246" s="133" t="s">
        <v>644</v>
      </c>
      <c r="D246" s="133" t="s">
        <v>166</v>
      </c>
      <c r="E246" s="134" t="s">
        <v>1212</v>
      </c>
      <c r="F246" s="135" t="s">
        <v>1213</v>
      </c>
      <c r="G246" s="136" t="s">
        <v>394</v>
      </c>
      <c r="H246" s="137">
        <v>1</v>
      </c>
      <c r="I246" s="138"/>
      <c r="J246" s="139">
        <f>ROUND(I246*H246,2)</f>
        <v>0</v>
      </c>
      <c r="K246" s="135" t="s">
        <v>19</v>
      </c>
      <c r="L246" s="33"/>
      <c r="M246" s="192" t="s">
        <v>19</v>
      </c>
      <c r="N246" s="193" t="s">
        <v>44</v>
      </c>
      <c r="O246" s="194"/>
      <c r="P246" s="195">
        <f>O246*H246</f>
        <v>0</v>
      </c>
      <c r="Q246" s="195">
        <v>0</v>
      </c>
      <c r="R246" s="195">
        <f>Q246*H246</f>
        <v>0</v>
      </c>
      <c r="S246" s="195">
        <v>0</v>
      </c>
      <c r="T246" s="196">
        <f>S246*H246</f>
        <v>0</v>
      </c>
      <c r="AR246" s="144" t="s">
        <v>90</v>
      </c>
      <c r="AT246" s="144" t="s">
        <v>166</v>
      </c>
      <c r="AU246" s="144" t="s">
        <v>80</v>
      </c>
      <c r="AY246" s="18" t="s">
        <v>163</v>
      </c>
      <c r="BE246" s="145">
        <f>IF(N246="základní",J246,0)</f>
        <v>0</v>
      </c>
      <c r="BF246" s="145">
        <f>IF(N246="snížená",J246,0)</f>
        <v>0</v>
      </c>
      <c r="BG246" s="145">
        <f>IF(N246="zákl. přenesená",J246,0)</f>
        <v>0</v>
      </c>
      <c r="BH246" s="145">
        <f>IF(N246="sníž. přenesená",J246,0)</f>
        <v>0</v>
      </c>
      <c r="BI246" s="145">
        <f>IF(N246="nulová",J246,0)</f>
        <v>0</v>
      </c>
      <c r="BJ246" s="18" t="s">
        <v>80</v>
      </c>
      <c r="BK246" s="145">
        <f>ROUND(I246*H246,2)</f>
        <v>0</v>
      </c>
      <c r="BL246" s="18" t="s">
        <v>90</v>
      </c>
      <c r="BM246" s="144" t="s">
        <v>1214</v>
      </c>
    </row>
    <row r="247" spans="2:65" s="1" customFormat="1" ht="6.95" customHeight="1">
      <c r="B247" s="42"/>
      <c r="C247" s="43"/>
      <c r="D247" s="43"/>
      <c r="E247" s="43"/>
      <c r="F247" s="43"/>
      <c r="G247" s="43"/>
      <c r="H247" s="43"/>
      <c r="I247" s="43"/>
      <c r="J247" s="43"/>
      <c r="K247" s="43"/>
      <c r="L247" s="33"/>
    </row>
  </sheetData>
  <sheetProtection algorithmName="SHA-512" hashValue="VGX6J/IiDMuS2SQ4sfLi0c/6ObNnTJhC3RwhWq+d45GQFLlhEvLKraCaNbduhcCqev2nGX7/F1RsNPv8UR88xQ==" saltValue="RXaKZnVPy16S2bYGnqjHEkISOPthDGYsjccUhw7jHBa/uREXTO+m+KCuBUDSmpfkS5l3C7cC/DE8lmrjLIIIHQ==" spinCount="100000" sheet="1" objects="1" scenarios="1" formatColumns="0" formatRows="0" autoFilter="0"/>
  <autoFilter ref="C128:K246" xr:uid="{00000000-0009-0000-0000-000002000000}"/>
  <mergeCells count="12">
    <mergeCell ref="E121:H121"/>
    <mergeCell ref="L2:V2"/>
    <mergeCell ref="E50:H50"/>
    <mergeCell ref="E52:H52"/>
    <mergeCell ref="E54:H54"/>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6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41"/>
      <c r="M2" s="341"/>
      <c r="N2" s="341"/>
      <c r="O2" s="341"/>
      <c r="P2" s="341"/>
      <c r="Q2" s="341"/>
      <c r="R2" s="341"/>
      <c r="S2" s="341"/>
      <c r="T2" s="341"/>
      <c r="U2" s="341"/>
      <c r="V2" s="341"/>
      <c r="AT2" s="18" t="s">
        <v>92</v>
      </c>
      <c r="AZ2" s="91" t="s">
        <v>1215</v>
      </c>
      <c r="BA2" s="91" t="s">
        <v>1216</v>
      </c>
      <c r="BB2" s="91" t="s">
        <v>111</v>
      </c>
      <c r="BC2" s="91" t="s">
        <v>1217</v>
      </c>
      <c r="BD2" s="91" t="s">
        <v>82</v>
      </c>
    </row>
    <row r="3" spans="2:56" ht="6.95" customHeight="1">
      <c r="B3" s="19"/>
      <c r="C3" s="20"/>
      <c r="D3" s="20"/>
      <c r="E3" s="20"/>
      <c r="F3" s="20"/>
      <c r="G3" s="20"/>
      <c r="H3" s="20"/>
      <c r="I3" s="20"/>
      <c r="J3" s="20"/>
      <c r="K3" s="20"/>
      <c r="L3" s="21"/>
      <c r="AT3" s="18" t="s">
        <v>82</v>
      </c>
      <c r="AZ3" s="91" t="s">
        <v>1218</v>
      </c>
      <c r="BA3" s="91" t="s">
        <v>1219</v>
      </c>
      <c r="BB3" s="91" t="s">
        <v>111</v>
      </c>
      <c r="BC3" s="91" t="s">
        <v>1220</v>
      </c>
      <c r="BD3" s="91" t="s">
        <v>82</v>
      </c>
    </row>
    <row r="4" spans="2:56" ht="24.95" customHeight="1">
      <c r="B4" s="21"/>
      <c r="D4" s="22" t="s">
        <v>113</v>
      </c>
      <c r="L4" s="21"/>
      <c r="M4" s="92" t="s">
        <v>10</v>
      </c>
      <c r="AT4" s="18" t="s">
        <v>4</v>
      </c>
    </row>
    <row r="5" spans="2:56" ht="6.95" customHeight="1">
      <c r="B5" s="21"/>
      <c r="L5" s="21"/>
    </row>
    <row r="6" spans="2:56" ht="12" customHeight="1">
      <c r="B6" s="21"/>
      <c r="D6" s="28" t="s">
        <v>16</v>
      </c>
      <c r="L6" s="21"/>
    </row>
    <row r="7" spans="2:56" ht="16.5" customHeight="1">
      <c r="B7" s="21"/>
      <c r="E7" s="330" t="str">
        <f>'Rekapitulace stavby'!K6</f>
        <v>Sklad soli Třemošnice</v>
      </c>
      <c r="F7" s="331"/>
      <c r="G7" s="331"/>
      <c r="H7" s="331"/>
      <c r="L7" s="21"/>
    </row>
    <row r="8" spans="2:56" ht="12" customHeight="1">
      <c r="B8" s="21"/>
      <c r="D8" s="28" t="s">
        <v>120</v>
      </c>
      <c r="L8" s="21"/>
    </row>
    <row r="9" spans="2:56" s="1" customFormat="1" ht="16.5" customHeight="1">
      <c r="B9" s="33"/>
      <c r="E9" s="330" t="s">
        <v>121</v>
      </c>
      <c r="F9" s="329"/>
      <c r="G9" s="329"/>
      <c r="H9" s="329"/>
      <c r="L9" s="33"/>
    </row>
    <row r="10" spans="2:56" s="1" customFormat="1" ht="12" customHeight="1">
      <c r="B10" s="33"/>
      <c r="D10" s="28" t="s">
        <v>122</v>
      </c>
      <c r="L10" s="33"/>
    </row>
    <row r="11" spans="2:56" s="1" customFormat="1" ht="16.5" customHeight="1">
      <c r="B11" s="33"/>
      <c r="E11" s="320" t="s">
        <v>1221</v>
      </c>
      <c r="F11" s="329"/>
      <c r="G11" s="329"/>
      <c r="H11" s="329"/>
      <c r="L11" s="33"/>
    </row>
    <row r="12" spans="2:56" s="1" customFormat="1">
      <c r="B12" s="33"/>
      <c r="L12" s="33"/>
    </row>
    <row r="13" spans="2:56" s="1" customFormat="1" ht="12" customHeight="1">
      <c r="B13" s="33"/>
      <c r="D13" s="28" t="s">
        <v>18</v>
      </c>
      <c r="F13" s="26" t="s">
        <v>19</v>
      </c>
      <c r="I13" s="28" t="s">
        <v>20</v>
      </c>
      <c r="J13" s="26" t="s">
        <v>19</v>
      </c>
      <c r="L13" s="33"/>
    </row>
    <row r="14" spans="2:56" s="1" customFormat="1" ht="12" customHeight="1">
      <c r="B14" s="33"/>
      <c r="D14" s="28" t="s">
        <v>21</v>
      </c>
      <c r="F14" s="26" t="s">
        <v>22</v>
      </c>
      <c r="I14" s="28" t="s">
        <v>23</v>
      </c>
      <c r="J14" s="50" t="str">
        <f>'Rekapitulace stavby'!AN8</f>
        <v>16. 1. 2025</v>
      </c>
      <c r="L14" s="33"/>
    </row>
    <row r="15" spans="2:56" s="1" customFormat="1" ht="10.9" customHeight="1">
      <c r="B15" s="33"/>
      <c r="L15" s="33"/>
    </row>
    <row r="16" spans="2:5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2"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32</v>
      </c>
      <c r="L22" s="33"/>
    </row>
    <row r="23" spans="2:12" s="1" customFormat="1" ht="18" customHeight="1">
      <c r="B23" s="33"/>
      <c r="E23" s="26" t="s">
        <v>33</v>
      </c>
      <c r="I23" s="28" t="s">
        <v>28</v>
      </c>
      <c r="J23" s="26" t="s">
        <v>19</v>
      </c>
      <c r="L23" s="33"/>
    </row>
    <row r="24" spans="2:12" s="1" customFormat="1" ht="6.95" customHeight="1">
      <c r="B24" s="33"/>
      <c r="L24" s="33"/>
    </row>
    <row r="25" spans="2:12" s="1" customFormat="1" ht="12" customHeight="1">
      <c r="B25" s="33"/>
      <c r="D25" s="28" t="s">
        <v>35</v>
      </c>
      <c r="I25" s="28" t="s">
        <v>26</v>
      </c>
      <c r="J25" s="26" t="s">
        <v>19</v>
      </c>
      <c r="L25" s="33"/>
    </row>
    <row r="26" spans="2:12" s="1" customFormat="1" ht="18" customHeight="1">
      <c r="B26" s="33"/>
      <c r="E26" s="26" t="s">
        <v>36</v>
      </c>
      <c r="I26" s="28" t="s">
        <v>28</v>
      </c>
      <c r="J26" s="26" t="s">
        <v>19</v>
      </c>
      <c r="L26" s="33"/>
    </row>
    <row r="27" spans="2:12" s="1" customFormat="1" ht="6.95" customHeight="1">
      <c r="B27" s="33"/>
      <c r="L27" s="33"/>
    </row>
    <row r="28" spans="2:12" s="1" customFormat="1" ht="12" customHeight="1">
      <c r="B28" s="33"/>
      <c r="D28" s="28" t="s">
        <v>37</v>
      </c>
      <c r="L28" s="33"/>
    </row>
    <row r="29" spans="2:12" s="7" customFormat="1" ht="16.5" customHeight="1">
      <c r="B29" s="93"/>
      <c r="E29" s="303" t="s">
        <v>19</v>
      </c>
      <c r="F29" s="303"/>
      <c r="G29" s="303"/>
      <c r="H29" s="303"/>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39</v>
      </c>
      <c r="J32" s="64">
        <f>ROUND(J97, 2)</f>
        <v>0</v>
      </c>
      <c r="L32" s="33"/>
    </row>
    <row r="33" spans="2:12" s="1" customFormat="1" ht="6.95" customHeight="1">
      <c r="B33" s="33"/>
      <c r="D33" s="51"/>
      <c r="E33" s="51"/>
      <c r="F33" s="51"/>
      <c r="G33" s="51"/>
      <c r="H33" s="51"/>
      <c r="I33" s="51"/>
      <c r="J33" s="51"/>
      <c r="K33" s="51"/>
      <c r="L33" s="33"/>
    </row>
    <row r="34" spans="2:12" s="1" customFormat="1" ht="14.45" customHeight="1">
      <c r="B34" s="33"/>
      <c r="F34" s="36" t="s">
        <v>41</v>
      </c>
      <c r="I34" s="36" t="s">
        <v>40</v>
      </c>
      <c r="J34" s="36" t="s">
        <v>42</v>
      </c>
      <c r="L34" s="33"/>
    </row>
    <row r="35" spans="2:12" s="1" customFormat="1" ht="14.45" customHeight="1">
      <c r="B35" s="33"/>
      <c r="D35" s="53" t="s">
        <v>43</v>
      </c>
      <c r="E35" s="28" t="s">
        <v>44</v>
      </c>
      <c r="F35" s="84">
        <f>ROUND((SUM(BE97:BE361)),  2)</f>
        <v>0</v>
      </c>
      <c r="I35" s="95">
        <v>0.21</v>
      </c>
      <c r="J35" s="84">
        <f>ROUND(((SUM(BE97:BE361))*I35),  2)</f>
        <v>0</v>
      </c>
      <c r="L35" s="33"/>
    </row>
    <row r="36" spans="2:12" s="1" customFormat="1" ht="14.45" customHeight="1">
      <c r="B36" s="33"/>
      <c r="E36" s="28" t="s">
        <v>45</v>
      </c>
      <c r="F36" s="84">
        <f>ROUND((SUM(BF97:BF361)),  2)</f>
        <v>0</v>
      </c>
      <c r="I36" s="95">
        <v>0.12</v>
      </c>
      <c r="J36" s="84">
        <f>ROUND(((SUM(BF97:BF361))*I36),  2)</f>
        <v>0</v>
      </c>
      <c r="L36" s="33"/>
    </row>
    <row r="37" spans="2:12" s="1" customFormat="1" ht="14.45" hidden="1" customHeight="1">
      <c r="B37" s="33"/>
      <c r="E37" s="28" t="s">
        <v>46</v>
      </c>
      <c r="F37" s="84">
        <f>ROUND((SUM(BG97:BG361)),  2)</f>
        <v>0</v>
      </c>
      <c r="I37" s="95">
        <v>0.21</v>
      </c>
      <c r="J37" s="84">
        <f>0</f>
        <v>0</v>
      </c>
      <c r="L37" s="33"/>
    </row>
    <row r="38" spans="2:12" s="1" customFormat="1" ht="14.45" hidden="1" customHeight="1">
      <c r="B38" s="33"/>
      <c r="E38" s="28" t="s">
        <v>47</v>
      </c>
      <c r="F38" s="84">
        <f>ROUND((SUM(BH97:BH361)),  2)</f>
        <v>0</v>
      </c>
      <c r="I38" s="95">
        <v>0.12</v>
      </c>
      <c r="J38" s="84">
        <f>0</f>
        <v>0</v>
      </c>
      <c r="L38" s="33"/>
    </row>
    <row r="39" spans="2:12" s="1" customFormat="1" ht="14.45" hidden="1" customHeight="1">
      <c r="B39" s="33"/>
      <c r="E39" s="28" t="s">
        <v>48</v>
      </c>
      <c r="F39" s="84">
        <f>ROUND((SUM(BI97:BI361)),  2)</f>
        <v>0</v>
      </c>
      <c r="I39" s="95">
        <v>0</v>
      </c>
      <c r="J39" s="84">
        <f>0</f>
        <v>0</v>
      </c>
      <c r="L39" s="33"/>
    </row>
    <row r="40" spans="2:12" s="1" customFormat="1" ht="6.95" customHeight="1">
      <c r="B40" s="33"/>
      <c r="L40" s="33"/>
    </row>
    <row r="41" spans="2:12" s="1" customFormat="1" ht="25.35" customHeight="1">
      <c r="B41" s="33"/>
      <c r="C41" s="96"/>
      <c r="D41" s="97" t="s">
        <v>49</v>
      </c>
      <c r="E41" s="55"/>
      <c r="F41" s="55"/>
      <c r="G41" s="98" t="s">
        <v>50</v>
      </c>
      <c r="H41" s="99" t="s">
        <v>51</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124</v>
      </c>
      <c r="L47" s="33"/>
    </row>
    <row r="48" spans="2:12" s="1" customFormat="1" ht="6.95" customHeight="1">
      <c r="B48" s="33"/>
      <c r="L48" s="33"/>
    </row>
    <row r="49" spans="2:47" s="1" customFormat="1" ht="12" customHeight="1">
      <c r="B49" s="33"/>
      <c r="C49" s="28" t="s">
        <v>16</v>
      </c>
      <c r="L49" s="33"/>
    </row>
    <row r="50" spans="2:47" s="1" customFormat="1" ht="16.5" customHeight="1">
      <c r="B50" s="33"/>
      <c r="E50" s="330" t="str">
        <f>E7</f>
        <v>Sklad soli Třemošnice</v>
      </c>
      <c r="F50" s="331"/>
      <c r="G50" s="331"/>
      <c r="H50" s="331"/>
      <c r="L50" s="33"/>
    </row>
    <row r="51" spans="2:47" ht="12" customHeight="1">
      <c r="B51" s="21"/>
      <c r="C51" s="28" t="s">
        <v>120</v>
      </c>
      <c r="L51" s="21"/>
    </row>
    <row r="52" spans="2:47" s="1" customFormat="1" ht="16.5" customHeight="1">
      <c r="B52" s="33"/>
      <c r="E52" s="330" t="s">
        <v>121</v>
      </c>
      <c r="F52" s="329"/>
      <c r="G52" s="329"/>
      <c r="H52" s="329"/>
      <c r="L52" s="33"/>
    </row>
    <row r="53" spans="2:47" s="1" customFormat="1" ht="12" customHeight="1">
      <c r="B53" s="33"/>
      <c r="C53" s="28" t="s">
        <v>122</v>
      </c>
      <c r="L53" s="33"/>
    </row>
    <row r="54" spans="2:47" s="1" customFormat="1" ht="16.5" customHeight="1">
      <c r="B54" s="33"/>
      <c r="E54" s="320" t="str">
        <f>E11</f>
        <v>4 - Zpevněné plochy, ozelenění a náhradní výsadba</v>
      </c>
      <c r="F54" s="329"/>
      <c r="G54" s="329"/>
      <c r="H54" s="329"/>
      <c r="L54" s="33"/>
    </row>
    <row r="55" spans="2:47" s="1" customFormat="1" ht="6.95" customHeight="1">
      <c r="B55" s="33"/>
      <c r="L55" s="33"/>
    </row>
    <row r="56" spans="2:47" s="1" customFormat="1" ht="12" customHeight="1">
      <c r="B56" s="33"/>
      <c r="C56" s="28" t="s">
        <v>21</v>
      </c>
      <c r="F56" s="26" t="str">
        <f>F14</f>
        <v xml:space="preserve"> </v>
      </c>
      <c r="I56" s="28" t="s">
        <v>23</v>
      </c>
      <c r="J56" s="50" t="str">
        <f>IF(J14="","",J14)</f>
        <v>16. 1. 2025</v>
      </c>
      <c r="L56" s="33"/>
    </row>
    <row r="57" spans="2:47" s="1" customFormat="1" ht="6.95" customHeight="1">
      <c r="B57" s="33"/>
      <c r="L57" s="33"/>
    </row>
    <row r="58" spans="2:47" s="1" customFormat="1" ht="15.2" customHeight="1">
      <c r="B58" s="33"/>
      <c r="C58" s="28" t="s">
        <v>25</v>
      </c>
      <c r="F58" s="26" t="str">
        <f>E17</f>
        <v>SÚS Pardubického kraje</v>
      </c>
      <c r="I58" s="28" t="s">
        <v>31</v>
      </c>
      <c r="J58" s="31" t="str">
        <f>E23</f>
        <v>APOLO CZ s.r.o.</v>
      </c>
      <c r="L58" s="33"/>
    </row>
    <row r="59" spans="2:47" s="1" customFormat="1" ht="15.2" customHeight="1">
      <c r="B59" s="33"/>
      <c r="C59" s="28" t="s">
        <v>29</v>
      </c>
      <c r="F59" s="26" t="str">
        <f>IF(E20="","",E20)</f>
        <v>Vyplň údaj</v>
      </c>
      <c r="I59" s="28" t="s">
        <v>35</v>
      </c>
      <c r="J59" s="31" t="str">
        <f>E26</f>
        <v>Ing.Jiří Pitra</v>
      </c>
      <c r="L59" s="33"/>
    </row>
    <row r="60" spans="2:47" s="1" customFormat="1" ht="10.35" customHeight="1">
      <c r="B60" s="33"/>
      <c r="L60" s="33"/>
    </row>
    <row r="61" spans="2:47" s="1" customFormat="1" ht="29.25" customHeight="1">
      <c r="B61" s="33"/>
      <c r="C61" s="102" t="s">
        <v>125</v>
      </c>
      <c r="D61" s="96"/>
      <c r="E61" s="96"/>
      <c r="F61" s="96"/>
      <c r="G61" s="96"/>
      <c r="H61" s="96"/>
      <c r="I61" s="96"/>
      <c r="J61" s="103" t="s">
        <v>126</v>
      </c>
      <c r="K61" s="96"/>
      <c r="L61" s="33"/>
    </row>
    <row r="62" spans="2:47" s="1" customFormat="1" ht="10.35" customHeight="1">
      <c r="B62" s="33"/>
      <c r="L62" s="33"/>
    </row>
    <row r="63" spans="2:47" s="1" customFormat="1" ht="22.9" customHeight="1">
      <c r="B63" s="33"/>
      <c r="C63" s="104" t="s">
        <v>71</v>
      </c>
      <c r="J63" s="64">
        <f>J97</f>
        <v>0</v>
      </c>
      <c r="L63" s="33"/>
      <c r="AU63" s="18" t="s">
        <v>127</v>
      </c>
    </row>
    <row r="64" spans="2:47" s="8" customFormat="1" ht="24.95" customHeight="1">
      <c r="B64" s="105"/>
      <c r="D64" s="106" t="s">
        <v>128</v>
      </c>
      <c r="E64" s="107"/>
      <c r="F64" s="107"/>
      <c r="G64" s="107"/>
      <c r="H64" s="107"/>
      <c r="I64" s="107"/>
      <c r="J64" s="108">
        <f>J98</f>
        <v>0</v>
      </c>
      <c r="L64" s="105"/>
    </row>
    <row r="65" spans="2:12" s="9" customFormat="1" ht="19.899999999999999" customHeight="1">
      <c r="B65" s="109"/>
      <c r="D65" s="110" t="s">
        <v>1222</v>
      </c>
      <c r="E65" s="111"/>
      <c r="F65" s="111"/>
      <c r="G65" s="111"/>
      <c r="H65" s="111"/>
      <c r="I65" s="111"/>
      <c r="J65" s="112">
        <f>J99</f>
        <v>0</v>
      </c>
      <c r="L65" s="109"/>
    </row>
    <row r="66" spans="2:12" s="9" customFormat="1" ht="19.899999999999999" customHeight="1">
      <c r="B66" s="109"/>
      <c r="D66" s="110" t="s">
        <v>1223</v>
      </c>
      <c r="E66" s="111"/>
      <c r="F66" s="111"/>
      <c r="G66" s="111"/>
      <c r="H66" s="111"/>
      <c r="I66" s="111"/>
      <c r="J66" s="112">
        <f>J145</f>
        <v>0</v>
      </c>
      <c r="L66" s="109"/>
    </row>
    <row r="67" spans="2:12" s="9" customFormat="1" ht="19.899999999999999" customHeight="1">
      <c r="B67" s="109"/>
      <c r="D67" s="110" t="s">
        <v>1224</v>
      </c>
      <c r="E67" s="111"/>
      <c r="F67" s="111"/>
      <c r="G67" s="111"/>
      <c r="H67" s="111"/>
      <c r="I67" s="111"/>
      <c r="J67" s="112">
        <f>J203</f>
        <v>0</v>
      </c>
      <c r="L67" s="109"/>
    </row>
    <row r="68" spans="2:12" s="9" customFormat="1" ht="19.899999999999999" customHeight="1">
      <c r="B68" s="109"/>
      <c r="D68" s="110" t="s">
        <v>1225</v>
      </c>
      <c r="E68" s="111"/>
      <c r="F68" s="111"/>
      <c r="G68" s="111"/>
      <c r="H68" s="111"/>
      <c r="I68" s="111"/>
      <c r="J68" s="112">
        <f>J231</f>
        <v>0</v>
      </c>
      <c r="L68" s="109"/>
    </row>
    <row r="69" spans="2:12" s="9" customFormat="1" ht="19.899999999999999" customHeight="1">
      <c r="B69" s="109"/>
      <c r="D69" s="110" t="s">
        <v>1226</v>
      </c>
      <c r="E69" s="111"/>
      <c r="F69" s="111"/>
      <c r="G69" s="111"/>
      <c r="H69" s="111"/>
      <c r="I69" s="111"/>
      <c r="J69" s="112">
        <f>J247</f>
        <v>0</v>
      </c>
      <c r="L69" s="109"/>
    </row>
    <row r="70" spans="2:12" s="9" customFormat="1" ht="14.85" customHeight="1">
      <c r="B70" s="109"/>
      <c r="D70" s="110" t="s">
        <v>1227</v>
      </c>
      <c r="E70" s="111"/>
      <c r="F70" s="111"/>
      <c r="G70" s="111"/>
      <c r="H70" s="111"/>
      <c r="I70" s="111"/>
      <c r="J70" s="112">
        <f>J248</f>
        <v>0</v>
      </c>
      <c r="L70" s="109"/>
    </row>
    <row r="71" spans="2:12" s="9" customFormat="1" ht="14.85" customHeight="1">
      <c r="B71" s="109"/>
      <c r="D71" s="110" t="s">
        <v>1228</v>
      </c>
      <c r="E71" s="111"/>
      <c r="F71" s="111"/>
      <c r="G71" s="111"/>
      <c r="H71" s="111"/>
      <c r="I71" s="111"/>
      <c r="J71" s="112">
        <f>J292</f>
        <v>0</v>
      </c>
      <c r="L71" s="109"/>
    </row>
    <row r="72" spans="2:12" s="9" customFormat="1" ht="14.85" customHeight="1">
      <c r="B72" s="109"/>
      <c r="D72" s="110" t="s">
        <v>1229</v>
      </c>
      <c r="E72" s="111"/>
      <c r="F72" s="111"/>
      <c r="G72" s="111"/>
      <c r="H72" s="111"/>
      <c r="I72" s="111"/>
      <c r="J72" s="112">
        <f>J302</f>
        <v>0</v>
      </c>
      <c r="L72" s="109"/>
    </row>
    <row r="73" spans="2:12" s="9" customFormat="1" ht="19.899999999999999" customHeight="1">
      <c r="B73" s="109"/>
      <c r="D73" s="110" t="s">
        <v>1230</v>
      </c>
      <c r="E73" s="111"/>
      <c r="F73" s="111"/>
      <c r="G73" s="111"/>
      <c r="H73" s="111"/>
      <c r="I73" s="111"/>
      <c r="J73" s="112">
        <f>J322</f>
        <v>0</v>
      </c>
      <c r="L73" s="109"/>
    </row>
    <row r="74" spans="2:12" s="9" customFormat="1" ht="19.899999999999999" customHeight="1">
      <c r="B74" s="109"/>
      <c r="D74" s="110" t="s">
        <v>1231</v>
      </c>
      <c r="E74" s="111"/>
      <c r="F74" s="111"/>
      <c r="G74" s="111"/>
      <c r="H74" s="111"/>
      <c r="I74" s="111"/>
      <c r="J74" s="112">
        <f>J337</f>
        <v>0</v>
      </c>
      <c r="L74" s="109"/>
    </row>
    <row r="75" spans="2:12" s="9" customFormat="1" ht="19.899999999999999" customHeight="1">
      <c r="B75" s="109"/>
      <c r="D75" s="110" t="s">
        <v>140</v>
      </c>
      <c r="E75" s="111"/>
      <c r="F75" s="111"/>
      <c r="G75" s="111"/>
      <c r="H75" s="111"/>
      <c r="I75" s="111"/>
      <c r="J75" s="112">
        <f>J359</f>
        <v>0</v>
      </c>
      <c r="L75" s="109"/>
    </row>
    <row r="76" spans="2:12" s="1" customFormat="1" ht="21.75" customHeight="1">
      <c r="B76" s="33"/>
      <c r="L76" s="33"/>
    </row>
    <row r="77" spans="2:12" s="1" customFormat="1" ht="6.95" customHeight="1">
      <c r="B77" s="42"/>
      <c r="C77" s="43"/>
      <c r="D77" s="43"/>
      <c r="E77" s="43"/>
      <c r="F77" s="43"/>
      <c r="G77" s="43"/>
      <c r="H77" s="43"/>
      <c r="I77" s="43"/>
      <c r="J77" s="43"/>
      <c r="K77" s="43"/>
      <c r="L77" s="33"/>
    </row>
    <row r="81" spans="2:20" s="1" customFormat="1" ht="6.95" customHeight="1">
      <c r="B81" s="44"/>
      <c r="C81" s="45"/>
      <c r="D81" s="45"/>
      <c r="E81" s="45"/>
      <c r="F81" s="45"/>
      <c r="G81" s="45"/>
      <c r="H81" s="45"/>
      <c r="I81" s="45"/>
      <c r="J81" s="45"/>
      <c r="K81" s="45"/>
      <c r="L81" s="33"/>
    </row>
    <row r="82" spans="2:20" s="1" customFormat="1" ht="24.95" customHeight="1">
      <c r="B82" s="33"/>
      <c r="C82" s="22" t="s">
        <v>148</v>
      </c>
      <c r="L82" s="33"/>
    </row>
    <row r="83" spans="2:20" s="1" customFormat="1" ht="6.95" customHeight="1">
      <c r="B83" s="33"/>
      <c r="L83" s="33"/>
    </row>
    <row r="84" spans="2:20" s="1" customFormat="1" ht="12" customHeight="1">
      <c r="B84" s="33"/>
      <c r="C84" s="28" t="s">
        <v>16</v>
      </c>
      <c r="L84" s="33"/>
    </row>
    <row r="85" spans="2:20" s="1" customFormat="1" ht="16.5" customHeight="1">
      <c r="B85" s="33"/>
      <c r="E85" s="330" t="str">
        <f>E7</f>
        <v>Sklad soli Třemošnice</v>
      </c>
      <c r="F85" s="331"/>
      <c r="G85" s="331"/>
      <c r="H85" s="331"/>
      <c r="L85" s="33"/>
    </row>
    <row r="86" spans="2:20" ht="12" customHeight="1">
      <c r="B86" s="21"/>
      <c r="C86" s="28" t="s">
        <v>120</v>
      </c>
      <c r="L86" s="21"/>
    </row>
    <row r="87" spans="2:20" s="1" customFormat="1" ht="16.5" customHeight="1">
      <c r="B87" s="33"/>
      <c r="E87" s="330" t="s">
        <v>121</v>
      </c>
      <c r="F87" s="329"/>
      <c r="G87" s="329"/>
      <c r="H87" s="329"/>
      <c r="L87" s="33"/>
    </row>
    <row r="88" spans="2:20" s="1" customFormat="1" ht="12" customHeight="1">
      <c r="B88" s="33"/>
      <c r="C88" s="28" t="s">
        <v>122</v>
      </c>
      <c r="L88" s="33"/>
    </row>
    <row r="89" spans="2:20" s="1" customFormat="1" ht="16.5" customHeight="1">
      <c r="B89" s="33"/>
      <c r="E89" s="320" t="str">
        <f>E11</f>
        <v>4 - Zpevněné plochy, ozelenění a náhradní výsadba</v>
      </c>
      <c r="F89" s="329"/>
      <c r="G89" s="329"/>
      <c r="H89" s="329"/>
      <c r="L89" s="33"/>
    </row>
    <row r="90" spans="2:20" s="1" customFormat="1" ht="6.95" customHeight="1">
      <c r="B90" s="33"/>
      <c r="L90" s="33"/>
    </row>
    <row r="91" spans="2:20" s="1" customFormat="1" ht="12" customHeight="1">
      <c r="B91" s="33"/>
      <c r="C91" s="28" t="s">
        <v>21</v>
      </c>
      <c r="F91" s="26" t="str">
        <f>F14</f>
        <v xml:space="preserve"> </v>
      </c>
      <c r="I91" s="28" t="s">
        <v>23</v>
      </c>
      <c r="J91" s="50" t="str">
        <f>IF(J14="","",J14)</f>
        <v>16. 1. 2025</v>
      </c>
      <c r="L91" s="33"/>
    </row>
    <row r="92" spans="2:20" s="1" customFormat="1" ht="6.95" customHeight="1">
      <c r="B92" s="33"/>
      <c r="L92" s="33"/>
    </row>
    <row r="93" spans="2:20" s="1" customFormat="1" ht="15.2" customHeight="1">
      <c r="B93" s="33"/>
      <c r="C93" s="28" t="s">
        <v>25</v>
      </c>
      <c r="F93" s="26" t="str">
        <f>E17</f>
        <v>SÚS Pardubického kraje</v>
      </c>
      <c r="I93" s="28" t="s">
        <v>31</v>
      </c>
      <c r="J93" s="31" t="str">
        <f>E23</f>
        <v>APOLO CZ s.r.o.</v>
      </c>
      <c r="L93" s="33"/>
    </row>
    <row r="94" spans="2:20" s="1" customFormat="1" ht="15.2" customHeight="1">
      <c r="B94" s="33"/>
      <c r="C94" s="28" t="s">
        <v>29</v>
      </c>
      <c r="F94" s="26" t="str">
        <f>IF(E20="","",E20)</f>
        <v>Vyplň údaj</v>
      </c>
      <c r="I94" s="28" t="s">
        <v>35</v>
      </c>
      <c r="J94" s="31" t="str">
        <f>E26</f>
        <v>Ing.Jiří Pitra</v>
      </c>
      <c r="L94" s="33"/>
    </row>
    <row r="95" spans="2:20" s="1" customFormat="1" ht="10.35" customHeight="1">
      <c r="B95" s="33"/>
      <c r="L95" s="33"/>
    </row>
    <row r="96" spans="2:20" s="10" customFormat="1" ht="29.25" customHeight="1">
      <c r="B96" s="113"/>
      <c r="C96" s="114" t="s">
        <v>149</v>
      </c>
      <c r="D96" s="115" t="s">
        <v>58</v>
      </c>
      <c r="E96" s="115" t="s">
        <v>54</v>
      </c>
      <c r="F96" s="115" t="s">
        <v>55</v>
      </c>
      <c r="G96" s="115" t="s">
        <v>150</v>
      </c>
      <c r="H96" s="115" t="s">
        <v>151</v>
      </c>
      <c r="I96" s="115" t="s">
        <v>152</v>
      </c>
      <c r="J96" s="115" t="s">
        <v>126</v>
      </c>
      <c r="K96" s="116" t="s">
        <v>153</v>
      </c>
      <c r="L96" s="113"/>
      <c r="M96" s="57" t="s">
        <v>19</v>
      </c>
      <c r="N96" s="58" t="s">
        <v>43</v>
      </c>
      <c r="O96" s="58" t="s">
        <v>154</v>
      </c>
      <c r="P96" s="58" t="s">
        <v>155</v>
      </c>
      <c r="Q96" s="58" t="s">
        <v>156</v>
      </c>
      <c r="R96" s="58" t="s">
        <v>157</v>
      </c>
      <c r="S96" s="58" t="s">
        <v>158</v>
      </c>
      <c r="T96" s="59" t="s">
        <v>159</v>
      </c>
    </row>
    <row r="97" spans="2:65" s="1" customFormat="1" ht="22.9" customHeight="1">
      <c r="B97" s="33"/>
      <c r="C97" s="62" t="s">
        <v>160</v>
      </c>
      <c r="J97" s="117">
        <f>BK97</f>
        <v>0</v>
      </c>
      <c r="L97" s="33"/>
      <c r="M97" s="60"/>
      <c r="N97" s="51"/>
      <c r="O97" s="51"/>
      <c r="P97" s="118">
        <f>P98</f>
        <v>0</v>
      </c>
      <c r="Q97" s="51"/>
      <c r="R97" s="118">
        <f>R98</f>
        <v>47.748794150000002</v>
      </c>
      <c r="S97" s="51"/>
      <c r="T97" s="119">
        <f>T98</f>
        <v>106.96676000000001</v>
      </c>
      <c r="AT97" s="18" t="s">
        <v>72</v>
      </c>
      <c r="AU97" s="18" t="s">
        <v>127</v>
      </c>
      <c r="BK97" s="120">
        <f>BK98</f>
        <v>0</v>
      </c>
    </row>
    <row r="98" spans="2:65" s="11" customFormat="1" ht="25.9" customHeight="1">
      <c r="B98" s="121"/>
      <c r="D98" s="122" t="s">
        <v>72</v>
      </c>
      <c r="E98" s="123" t="s">
        <v>161</v>
      </c>
      <c r="F98" s="123" t="s">
        <v>162</v>
      </c>
      <c r="I98" s="124"/>
      <c r="J98" s="125">
        <f>BK98</f>
        <v>0</v>
      </c>
      <c r="L98" s="121"/>
      <c r="M98" s="126"/>
      <c r="P98" s="127">
        <f>P99+P145+P203+P231+P247+P322+P337+P359</f>
        <v>0</v>
      </c>
      <c r="R98" s="127">
        <f>R99+R145+R203+R231+R247+R322+R337+R359</f>
        <v>47.748794150000002</v>
      </c>
      <c r="T98" s="128">
        <f>T99+T145+T203+T231+T247+T322+T337+T359</f>
        <v>106.96676000000001</v>
      </c>
      <c r="AR98" s="122" t="s">
        <v>80</v>
      </c>
      <c r="AT98" s="129" t="s">
        <v>72</v>
      </c>
      <c r="AU98" s="129" t="s">
        <v>73</v>
      </c>
      <c r="AY98" s="122" t="s">
        <v>163</v>
      </c>
      <c r="BK98" s="130">
        <f>BK99+BK145+BK203+BK231+BK247+BK322+BK337+BK359</f>
        <v>0</v>
      </c>
    </row>
    <row r="99" spans="2:65" s="11" customFormat="1" ht="22.9" customHeight="1">
      <c r="B99" s="121"/>
      <c r="D99" s="122" t="s">
        <v>72</v>
      </c>
      <c r="E99" s="131" t="s">
        <v>80</v>
      </c>
      <c r="F99" s="131" t="s">
        <v>1232</v>
      </c>
      <c r="I99" s="124"/>
      <c r="J99" s="132">
        <f>BK99</f>
        <v>0</v>
      </c>
      <c r="L99" s="121"/>
      <c r="M99" s="126"/>
      <c r="P99" s="127">
        <f>SUM(P100:P144)</f>
        <v>0</v>
      </c>
      <c r="R99" s="127">
        <f>SUM(R100:R144)</f>
        <v>0</v>
      </c>
      <c r="T99" s="128">
        <f>SUM(T100:T144)</f>
        <v>0</v>
      </c>
      <c r="AR99" s="122" t="s">
        <v>80</v>
      </c>
      <c r="AT99" s="129" t="s">
        <v>72</v>
      </c>
      <c r="AU99" s="129" t="s">
        <v>80</v>
      </c>
      <c r="AY99" s="122" t="s">
        <v>163</v>
      </c>
      <c r="BK99" s="130">
        <f>SUM(BK100:BK144)</f>
        <v>0</v>
      </c>
    </row>
    <row r="100" spans="2:65" s="1" customFormat="1" ht="44.25" customHeight="1">
      <c r="B100" s="33"/>
      <c r="C100" s="133" t="s">
        <v>80</v>
      </c>
      <c r="D100" s="133" t="s">
        <v>166</v>
      </c>
      <c r="E100" s="134" t="s">
        <v>1233</v>
      </c>
      <c r="F100" s="135" t="s">
        <v>1234</v>
      </c>
      <c r="G100" s="136" t="s">
        <v>107</v>
      </c>
      <c r="H100" s="137">
        <v>11.826000000000001</v>
      </c>
      <c r="I100" s="138"/>
      <c r="J100" s="139">
        <f>ROUND(I100*H100,2)</f>
        <v>0</v>
      </c>
      <c r="K100" s="135" t="s">
        <v>169</v>
      </c>
      <c r="L100" s="33"/>
      <c r="M100" s="140" t="s">
        <v>19</v>
      </c>
      <c r="N100" s="141" t="s">
        <v>44</v>
      </c>
      <c r="P100" s="142">
        <f>O100*H100</f>
        <v>0</v>
      </c>
      <c r="Q100" s="142">
        <v>0</v>
      </c>
      <c r="R100" s="142">
        <f>Q100*H100</f>
        <v>0</v>
      </c>
      <c r="S100" s="142">
        <v>0</v>
      </c>
      <c r="T100" s="143">
        <f>S100*H100</f>
        <v>0</v>
      </c>
      <c r="AR100" s="144" t="s">
        <v>90</v>
      </c>
      <c r="AT100" s="144" t="s">
        <v>166</v>
      </c>
      <c r="AU100" s="144" t="s">
        <v>82</v>
      </c>
      <c r="AY100" s="18" t="s">
        <v>163</v>
      </c>
      <c r="BE100" s="145">
        <f>IF(N100="základní",J100,0)</f>
        <v>0</v>
      </c>
      <c r="BF100" s="145">
        <f>IF(N100="snížená",J100,0)</f>
        <v>0</v>
      </c>
      <c r="BG100" s="145">
        <f>IF(N100="zákl. přenesená",J100,0)</f>
        <v>0</v>
      </c>
      <c r="BH100" s="145">
        <f>IF(N100="sníž. přenesená",J100,0)</f>
        <v>0</v>
      </c>
      <c r="BI100" s="145">
        <f>IF(N100="nulová",J100,0)</f>
        <v>0</v>
      </c>
      <c r="BJ100" s="18" t="s">
        <v>80</v>
      </c>
      <c r="BK100" s="145">
        <f>ROUND(I100*H100,2)</f>
        <v>0</v>
      </c>
      <c r="BL100" s="18" t="s">
        <v>90</v>
      </c>
      <c r="BM100" s="144" t="s">
        <v>1235</v>
      </c>
    </row>
    <row r="101" spans="2:65" s="1" customFormat="1">
      <c r="B101" s="33"/>
      <c r="D101" s="146" t="s">
        <v>171</v>
      </c>
      <c r="F101" s="147" t="s">
        <v>1236</v>
      </c>
      <c r="I101" s="148"/>
      <c r="L101" s="33"/>
      <c r="M101" s="149"/>
      <c r="T101" s="54"/>
      <c r="AT101" s="18" t="s">
        <v>171</v>
      </c>
      <c r="AU101" s="18" t="s">
        <v>82</v>
      </c>
    </row>
    <row r="102" spans="2:65" s="12" customFormat="1">
      <c r="B102" s="152"/>
      <c r="D102" s="150" t="s">
        <v>175</v>
      </c>
      <c r="E102" s="153" t="s">
        <v>19</v>
      </c>
      <c r="F102" s="154" t="s">
        <v>1237</v>
      </c>
      <c r="H102" s="153" t="s">
        <v>19</v>
      </c>
      <c r="I102" s="155"/>
      <c r="L102" s="152"/>
      <c r="M102" s="156"/>
      <c r="T102" s="157"/>
      <c r="AT102" s="153" t="s">
        <v>175</v>
      </c>
      <c r="AU102" s="153" t="s">
        <v>82</v>
      </c>
      <c r="AV102" s="12" t="s">
        <v>80</v>
      </c>
      <c r="AW102" s="12" t="s">
        <v>34</v>
      </c>
      <c r="AX102" s="12" t="s">
        <v>73</v>
      </c>
      <c r="AY102" s="153" t="s">
        <v>163</v>
      </c>
    </row>
    <row r="103" spans="2:65" s="12" customFormat="1">
      <c r="B103" s="152"/>
      <c r="D103" s="150" t="s">
        <v>175</v>
      </c>
      <c r="E103" s="153" t="s">
        <v>19</v>
      </c>
      <c r="F103" s="154" t="s">
        <v>269</v>
      </c>
      <c r="H103" s="153" t="s">
        <v>19</v>
      </c>
      <c r="I103" s="155"/>
      <c r="L103" s="152"/>
      <c r="M103" s="156"/>
      <c r="T103" s="157"/>
      <c r="AT103" s="153" t="s">
        <v>175</v>
      </c>
      <c r="AU103" s="153" t="s">
        <v>82</v>
      </c>
      <c r="AV103" s="12" t="s">
        <v>80</v>
      </c>
      <c r="AW103" s="12" t="s">
        <v>34</v>
      </c>
      <c r="AX103" s="12" t="s">
        <v>73</v>
      </c>
      <c r="AY103" s="153" t="s">
        <v>163</v>
      </c>
    </row>
    <row r="104" spans="2:65" s="12" customFormat="1">
      <c r="B104" s="152"/>
      <c r="D104" s="150" t="s">
        <v>175</v>
      </c>
      <c r="E104" s="153" t="s">
        <v>19</v>
      </c>
      <c r="F104" s="154" t="s">
        <v>1238</v>
      </c>
      <c r="H104" s="153" t="s">
        <v>19</v>
      </c>
      <c r="I104" s="155"/>
      <c r="L104" s="152"/>
      <c r="M104" s="156"/>
      <c r="T104" s="157"/>
      <c r="AT104" s="153" t="s">
        <v>175</v>
      </c>
      <c r="AU104" s="153" t="s">
        <v>82</v>
      </c>
      <c r="AV104" s="12" t="s">
        <v>80</v>
      </c>
      <c r="AW104" s="12" t="s">
        <v>34</v>
      </c>
      <c r="AX104" s="12" t="s">
        <v>73</v>
      </c>
      <c r="AY104" s="153" t="s">
        <v>163</v>
      </c>
    </row>
    <row r="105" spans="2:65" s="13" customFormat="1">
      <c r="B105" s="158"/>
      <c r="D105" s="150" t="s">
        <v>175</v>
      </c>
      <c r="E105" s="159" t="s">
        <v>19</v>
      </c>
      <c r="F105" s="160" t="s">
        <v>1239</v>
      </c>
      <c r="H105" s="161">
        <v>3.726</v>
      </c>
      <c r="I105" s="162"/>
      <c r="L105" s="158"/>
      <c r="M105" s="163"/>
      <c r="T105" s="164"/>
      <c r="AT105" s="159" t="s">
        <v>175</v>
      </c>
      <c r="AU105" s="159" t="s">
        <v>82</v>
      </c>
      <c r="AV105" s="13" t="s">
        <v>82</v>
      </c>
      <c r="AW105" s="13" t="s">
        <v>34</v>
      </c>
      <c r="AX105" s="13" t="s">
        <v>73</v>
      </c>
      <c r="AY105" s="159" t="s">
        <v>163</v>
      </c>
    </row>
    <row r="106" spans="2:65" s="13" customFormat="1">
      <c r="B106" s="158"/>
      <c r="D106" s="150" t="s">
        <v>175</v>
      </c>
      <c r="E106" s="159" t="s">
        <v>19</v>
      </c>
      <c r="F106" s="160" t="s">
        <v>1240</v>
      </c>
      <c r="H106" s="161">
        <v>4.7249999999999996</v>
      </c>
      <c r="I106" s="162"/>
      <c r="L106" s="158"/>
      <c r="M106" s="163"/>
      <c r="T106" s="164"/>
      <c r="AT106" s="159" t="s">
        <v>175</v>
      </c>
      <c r="AU106" s="159" t="s">
        <v>82</v>
      </c>
      <c r="AV106" s="13" t="s">
        <v>82</v>
      </c>
      <c r="AW106" s="13" t="s">
        <v>34</v>
      </c>
      <c r="AX106" s="13" t="s">
        <v>73</v>
      </c>
      <c r="AY106" s="159" t="s">
        <v>163</v>
      </c>
    </row>
    <row r="107" spans="2:65" s="13" customFormat="1">
      <c r="B107" s="158"/>
      <c r="D107" s="150" t="s">
        <v>175</v>
      </c>
      <c r="E107" s="159" t="s">
        <v>19</v>
      </c>
      <c r="F107" s="160" t="s">
        <v>1241</v>
      </c>
      <c r="H107" s="161">
        <v>3.375</v>
      </c>
      <c r="I107" s="162"/>
      <c r="L107" s="158"/>
      <c r="M107" s="163"/>
      <c r="T107" s="164"/>
      <c r="AT107" s="159" t="s">
        <v>175</v>
      </c>
      <c r="AU107" s="159" t="s">
        <v>82</v>
      </c>
      <c r="AV107" s="13" t="s">
        <v>82</v>
      </c>
      <c r="AW107" s="13" t="s">
        <v>34</v>
      </c>
      <c r="AX107" s="13" t="s">
        <v>73</v>
      </c>
      <c r="AY107" s="159" t="s">
        <v>163</v>
      </c>
    </row>
    <row r="108" spans="2:65" s="15" customFormat="1">
      <c r="B108" s="172"/>
      <c r="D108" s="150" t="s">
        <v>175</v>
      </c>
      <c r="E108" s="173" t="s">
        <v>19</v>
      </c>
      <c r="F108" s="174" t="s">
        <v>276</v>
      </c>
      <c r="H108" s="175">
        <v>11.826000000000001</v>
      </c>
      <c r="I108" s="176"/>
      <c r="L108" s="172"/>
      <c r="M108" s="177"/>
      <c r="T108" s="178"/>
      <c r="AT108" s="173" t="s">
        <v>175</v>
      </c>
      <c r="AU108" s="173" t="s">
        <v>82</v>
      </c>
      <c r="AV108" s="15" t="s">
        <v>181</v>
      </c>
      <c r="AW108" s="15" t="s">
        <v>34</v>
      </c>
      <c r="AX108" s="15" t="s">
        <v>73</v>
      </c>
      <c r="AY108" s="173" t="s">
        <v>163</v>
      </c>
    </row>
    <row r="109" spans="2:65" s="14" customFormat="1">
      <c r="B109" s="165"/>
      <c r="D109" s="150" t="s">
        <v>175</v>
      </c>
      <c r="E109" s="166" t="s">
        <v>1242</v>
      </c>
      <c r="F109" s="167" t="s">
        <v>214</v>
      </c>
      <c r="H109" s="168">
        <v>11.826000000000001</v>
      </c>
      <c r="I109" s="169"/>
      <c r="L109" s="165"/>
      <c r="M109" s="170"/>
      <c r="T109" s="171"/>
      <c r="AT109" s="166" t="s">
        <v>175</v>
      </c>
      <c r="AU109" s="166" t="s">
        <v>82</v>
      </c>
      <c r="AV109" s="14" t="s">
        <v>90</v>
      </c>
      <c r="AW109" s="14" t="s">
        <v>34</v>
      </c>
      <c r="AX109" s="14" t="s">
        <v>80</v>
      </c>
      <c r="AY109" s="166" t="s">
        <v>163</v>
      </c>
    </row>
    <row r="110" spans="2:65" s="1" customFormat="1" ht="33" customHeight="1">
      <c r="B110" s="33"/>
      <c r="C110" s="133" t="s">
        <v>82</v>
      </c>
      <c r="D110" s="133" t="s">
        <v>166</v>
      </c>
      <c r="E110" s="134" t="s">
        <v>260</v>
      </c>
      <c r="F110" s="135" t="s">
        <v>261</v>
      </c>
      <c r="G110" s="136" t="s">
        <v>107</v>
      </c>
      <c r="H110" s="137">
        <v>35.168999999999997</v>
      </c>
      <c r="I110" s="138"/>
      <c r="J110" s="139">
        <f>ROUND(I110*H110,2)</f>
        <v>0</v>
      </c>
      <c r="K110" s="135" t="s">
        <v>169</v>
      </c>
      <c r="L110" s="33"/>
      <c r="M110" s="140" t="s">
        <v>19</v>
      </c>
      <c r="N110" s="141" t="s">
        <v>44</v>
      </c>
      <c r="P110" s="142">
        <f>O110*H110</f>
        <v>0</v>
      </c>
      <c r="Q110" s="142">
        <v>0</v>
      </c>
      <c r="R110" s="142">
        <f>Q110*H110</f>
        <v>0</v>
      </c>
      <c r="S110" s="142">
        <v>0</v>
      </c>
      <c r="T110" s="143">
        <f>S110*H110</f>
        <v>0</v>
      </c>
      <c r="AR110" s="144" t="s">
        <v>90</v>
      </c>
      <c r="AT110" s="144" t="s">
        <v>166</v>
      </c>
      <c r="AU110" s="144" t="s">
        <v>82</v>
      </c>
      <c r="AY110" s="18" t="s">
        <v>163</v>
      </c>
      <c r="BE110" s="145">
        <f>IF(N110="základní",J110,0)</f>
        <v>0</v>
      </c>
      <c r="BF110" s="145">
        <f>IF(N110="snížená",J110,0)</f>
        <v>0</v>
      </c>
      <c r="BG110" s="145">
        <f>IF(N110="zákl. přenesená",J110,0)</f>
        <v>0</v>
      </c>
      <c r="BH110" s="145">
        <f>IF(N110="sníž. přenesená",J110,0)</f>
        <v>0</v>
      </c>
      <c r="BI110" s="145">
        <f>IF(N110="nulová",J110,0)</f>
        <v>0</v>
      </c>
      <c r="BJ110" s="18" t="s">
        <v>80</v>
      </c>
      <c r="BK110" s="145">
        <f>ROUND(I110*H110,2)</f>
        <v>0</v>
      </c>
      <c r="BL110" s="18" t="s">
        <v>90</v>
      </c>
      <c r="BM110" s="144" t="s">
        <v>1243</v>
      </c>
    </row>
    <row r="111" spans="2:65" s="1" customFormat="1">
      <c r="B111" s="33"/>
      <c r="D111" s="146" t="s">
        <v>171</v>
      </c>
      <c r="F111" s="147" t="s">
        <v>263</v>
      </c>
      <c r="I111" s="148"/>
      <c r="L111" s="33"/>
      <c r="M111" s="149"/>
      <c r="T111" s="54"/>
      <c r="AT111" s="18" t="s">
        <v>171</v>
      </c>
      <c r="AU111" s="18" t="s">
        <v>82</v>
      </c>
    </row>
    <row r="112" spans="2:65" s="12" customFormat="1">
      <c r="B112" s="152"/>
      <c r="D112" s="150" t="s">
        <v>175</v>
      </c>
      <c r="E112" s="153" t="s">
        <v>19</v>
      </c>
      <c r="F112" s="154" t="s">
        <v>266</v>
      </c>
      <c r="H112" s="153" t="s">
        <v>19</v>
      </c>
      <c r="I112" s="155"/>
      <c r="L112" s="152"/>
      <c r="M112" s="156"/>
      <c r="T112" s="157"/>
      <c r="AT112" s="153" t="s">
        <v>175</v>
      </c>
      <c r="AU112" s="153" t="s">
        <v>82</v>
      </c>
      <c r="AV112" s="12" t="s">
        <v>80</v>
      </c>
      <c r="AW112" s="12" t="s">
        <v>34</v>
      </c>
      <c r="AX112" s="12" t="s">
        <v>73</v>
      </c>
      <c r="AY112" s="153" t="s">
        <v>163</v>
      </c>
    </row>
    <row r="113" spans="2:65" s="12" customFormat="1">
      <c r="B113" s="152"/>
      <c r="D113" s="150" t="s">
        <v>175</v>
      </c>
      <c r="E113" s="153" t="s">
        <v>19</v>
      </c>
      <c r="F113" s="154" t="s">
        <v>1244</v>
      </c>
      <c r="H113" s="153" t="s">
        <v>19</v>
      </c>
      <c r="I113" s="155"/>
      <c r="L113" s="152"/>
      <c r="M113" s="156"/>
      <c r="T113" s="157"/>
      <c r="AT113" s="153" t="s">
        <v>175</v>
      </c>
      <c r="AU113" s="153" t="s">
        <v>82</v>
      </c>
      <c r="AV113" s="12" t="s">
        <v>80</v>
      </c>
      <c r="AW113" s="12" t="s">
        <v>34</v>
      </c>
      <c r="AX113" s="12" t="s">
        <v>73</v>
      </c>
      <c r="AY113" s="153" t="s">
        <v>163</v>
      </c>
    </row>
    <row r="114" spans="2:65" s="12" customFormat="1">
      <c r="B114" s="152"/>
      <c r="D114" s="150" t="s">
        <v>175</v>
      </c>
      <c r="E114" s="153" t="s">
        <v>19</v>
      </c>
      <c r="F114" s="154" t="s">
        <v>210</v>
      </c>
      <c r="H114" s="153" t="s">
        <v>19</v>
      </c>
      <c r="I114" s="155"/>
      <c r="L114" s="152"/>
      <c r="M114" s="156"/>
      <c r="T114" s="157"/>
      <c r="AT114" s="153" t="s">
        <v>175</v>
      </c>
      <c r="AU114" s="153" t="s">
        <v>82</v>
      </c>
      <c r="AV114" s="12" t="s">
        <v>80</v>
      </c>
      <c r="AW114" s="12" t="s">
        <v>34</v>
      </c>
      <c r="AX114" s="12" t="s">
        <v>73</v>
      </c>
      <c r="AY114" s="153" t="s">
        <v>163</v>
      </c>
    </row>
    <row r="115" spans="2:65" s="12" customFormat="1">
      <c r="B115" s="152"/>
      <c r="D115" s="150" t="s">
        <v>175</v>
      </c>
      <c r="E115" s="153" t="s">
        <v>19</v>
      </c>
      <c r="F115" s="154" t="s">
        <v>1245</v>
      </c>
      <c r="H115" s="153" t="s">
        <v>19</v>
      </c>
      <c r="I115" s="155"/>
      <c r="L115" s="152"/>
      <c r="M115" s="156"/>
      <c r="T115" s="157"/>
      <c r="AT115" s="153" t="s">
        <v>175</v>
      </c>
      <c r="AU115" s="153" t="s">
        <v>82</v>
      </c>
      <c r="AV115" s="12" t="s">
        <v>80</v>
      </c>
      <c r="AW115" s="12" t="s">
        <v>34</v>
      </c>
      <c r="AX115" s="12" t="s">
        <v>73</v>
      </c>
      <c r="AY115" s="153" t="s">
        <v>163</v>
      </c>
    </row>
    <row r="116" spans="2:65" s="13" customFormat="1">
      <c r="B116" s="158"/>
      <c r="D116" s="150" t="s">
        <v>175</v>
      </c>
      <c r="E116" s="159" t="s">
        <v>19</v>
      </c>
      <c r="F116" s="160" t="s">
        <v>1246</v>
      </c>
      <c r="H116" s="161">
        <v>31.35</v>
      </c>
      <c r="I116" s="162"/>
      <c r="L116" s="158"/>
      <c r="M116" s="163"/>
      <c r="T116" s="164"/>
      <c r="AT116" s="159" t="s">
        <v>175</v>
      </c>
      <c r="AU116" s="159" t="s">
        <v>82</v>
      </c>
      <c r="AV116" s="13" t="s">
        <v>82</v>
      </c>
      <c r="AW116" s="13" t="s">
        <v>34</v>
      </c>
      <c r="AX116" s="13" t="s">
        <v>73</v>
      </c>
      <c r="AY116" s="159" t="s">
        <v>163</v>
      </c>
    </row>
    <row r="117" spans="2:65" s="13" customFormat="1">
      <c r="B117" s="158"/>
      <c r="D117" s="150" t="s">
        <v>175</v>
      </c>
      <c r="E117" s="159" t="s">
        <v>19</v>
      </c>
      <c r="F117" s="160" t="s">
        <v>1247</v>
      </c>
      <c r="H117" s="161">
        <v>3.819</v>
      </c>
      <c r="I117" s="162"/>
      <c r="L117" s="158"/>
      <c r="M117" s="163"/>
      <c r="T117" s="164"/>
      <c r="AT117" s="159" t="s">
        <v>175</v>
      </c>
      <c r="AU117" s="159" t="s">
        <v>82</v>
      </c>
      <c r="AV117" s="13" t="s">
        <v>82</v>
      </c>
      <c r="AW117" s="13" t="s">
        <v>34</v>
      </c>
      <c r="AX117" s="13" t="s">
        <v>73</v>
      </c>
      <c r="AY117" s="159" t="s">
        <v>163</v>
      </c>
    </row>
    <row r="118" spans="2:65" s="14" customFormat="1">
      <c r="B118" s="165"/>
      <c r="D118" s="150" t="s">
        <v>175</v>
      </c>
      <c r="E118" s="166" t="s">
        <v>1248</v>
      </c>
      <c r="F118" s="167" t="s">
        <v>214</v>
      </c>
      <c r="H118" s="168">
        <v>35.168999999999997</v>
      </c>
      <c r="I118" s="169"/>
      <c r="L118" s="165"/>
      <c r="M118" s="170"/>
      <c r="T118" s="171"/>
      <c r="AT118" s="166" t="s">
        <v>175</v>
      </c>
      <c r="AU118" s="166" t="s">
        <v>82</v>
      </c>
      <c r="AV118" s="14" t="s">
        <v>90</v>
      </c>
      <c r="AW118" s="14" t="s">
        <v>34</v>
      </c>
      <c r="AX118" s="14" t="s">
        <v>80</v>
      </c>
      <c r="AY118" s="166" t="s">
        <v>163</v>
      </c>
    </row>
    <row r="119" spans="2:65" s="1" customFormat="1" ht="62.65" customHeight="1">
      <c r="B119" s="33"/>
      <c r="C119" s="133" t="s">
        <v>181</v>
      </c>
      <c r="D119" s="133" t="s">
        <v>166</v>
      </c>
      <c r="E119" s="134" t="s">
        <v>279</v>
      </c>
      <c r="F119" s="135" t="s">
        <v>280</v>
      </c>
      <c r="G119" s="136" t="s">
        <v>107</v>
      </c>
      <c r="H119" s="137">
        <v>12.981999999999999</v>
      </c>
      <c r="I119" s="138"/>
      <c r="J119" s="139">
        <f>ROUND(I119*H119,2)</f>
        <v>0</v>
      </c>
      <c r="K119" s="135" t="s">
        <v>169</v>
      </c>
      <c r="L119" s="33"/>
      <c r="M119" s="140" t="s">
        <v>19</v>
      </c>
      <c r="N119" s="141" t="s">
        <v>44</v>
      </c>
      <c r="P119" s="142">
        <f>O119*H119</f>
        <v>0</v>
      </c>
      <c r="Q119" s="142">
        <v>0</v>
      </c>
      <c r="R119" s="142">
        <f>Q119*H119</f>
        <v>0</v>
      </c>
      <c r="S119" s="142">
        <v>0</v>
      </c>
      <c r="T119" s="143">
        <f>S119*H119</f>
        <v>0</v>
      </c>
      <c r="AR119" s="144" t="s">
        <v>90</v>
      </c>
      <c r="AT119" s="144" t="s">
        <v>166</v>
      </c>
      <c r="AU119" s="144" t="s">
        <v>82</v>
      </c>
      <c r="AY119" s="18" t="s">
        <v>163</v>
      </c>
      <c r="BE119" s="145">
        <f>IF(N119="základní",J119,0)</f>
        <v>0</v>
      </c>
      <c r="BF119" s="145">
        <f>IF(N119="snížená",J119,0)</f>
        <v>0</v>
      </c>
      <c r="BG119" s="145">
        <f>IF(N119="zákl. přenesená",J119,0)</f>
        <v>0</v>
      </c>
      <c r="BH119" s="145">
        <f>IF(N119="sníž. přenesená",J119,0)</f>
        <v>0</v>
      </c>
      <c r="BI119" s="145">
        <f>IF(N119="nulová",J119,0)</f>
        <v>0</v>
      </c>
      <c r="BJ119" s="18" t="s">
        <v>80</v>
      </c>
      <c r="BK119" s="145">
        <f>ROUND(I119*H119,2)</f>
        <v>0</v>
      </c>
      <c r="BL119" s="18" t="s">
        <v>90</v>
      </c>
      <c r="BM119" s="144" t="s">
        <v>1249</v>
      </c>
    </row>
    <row r="120" spans="2:65" s="1" customFormat="1">
      <c r="B120" s="33"/>
      <c r="D120" s="146" t="s">
        <v>171</v>
      </c>
      <c r="F120" s="147" t="s">
        <v>282</v>
      </c>
      <c r="I120" s="148"/>
      <c r="L120" s="33"/>
      <c r="M120" s="149"/>
      <c r="T120" s="54"/>
      <c r="AT120" s="18" t="s">
        <v>171</v>
      </c>
      <c r="AU120" s="18" t="s">
        <v>82</v>
      </c>
    </row>
    <row r="121" spans="2:65" s="13" customFormat="1">
      <c r="B121" s="158"/>
      <c r="D121" s="150" t="s">
        <v>175</v>
      </c>
      <c r="E121" s="159" t="s">
        <v>19</v>
      </c>
      <c r="F121" s="160" t="s">
        <v>1250</v>
      </c>
      <c r="H121" s="161">
        <v>12.981999999999999</v>
      </c>
      <c r="I121" s="162"/>
      <c r="L121" s="158"/>
      <c r="M121" s="163"/>
      <c r="T121" s="164"/>
      <c r="AT121" s="159" t="s">
        <v>175</v>
      </c>
      <c r="AU121" s="159" t="s">
        <v>82</v>
      </c>
      <c r="AV121" s="13" t="s">
        <v>82</v>
      </c>
      <c r="AW121" s="13" t="s">
        <v>34</v>
      </c>
      <c r="AX121" s="13" t="s">
        <v>80</v>
      </c>
      <c r="AY121" s="159" t="s">
        <v>163</v>
      </c>
    </row>
    <row r="122" spans="2:65" s="1" customFormat="1" ht="62.65" customHeight="1">
      <c r="B122" s="33"/>
      <c r="C122" s="133" t="s">
        <v>90</v>
      </c>
      <c r="D122" s="133" t="s">
        <v>166</v>
      </c>
      <c r="E122" s="134" t="s">
        <v>286</v>
      </c>
      <c r="F122" s="135" t="s">
        <v>287</v>
      </c>
      <c r="G122" s="136" t="s">
        <v>107</v>
      </c>
      <c r="H122" s="137">
        <v>34.012999999999998</v>
      </c>
      <c r="I122" s="138"/>
      <c r="J122" s="139">
        <f>ROUND(I122*H122,2)</f>
        <v>0</v>
      </c>
      <c r="K122" s="135" t="s">
        <v>169</v>
      </c>
      <c r="L122" s="33"/>
      <c r="M122" s="140" t="s">
        <v>19</v>
      </c>
      <c r="N122" s="141" t="s">
        <v>44</v>
      </c>
      <c r="P122" s="142">
        <f>O122*H122</f>
        <v>0</v>
      </c>
      <c r="Q122" s="142">
        <v>0</v>
      </c>
      <c r="R122" s="142">
        <f>Q122*H122</f>
        <v>0</v>
      </c>
      <c r="S122" s="142">
        <v>0</v>
      </c>
      <c r="T122" s="143">
        <f>S122*H122</f>
        <v>0</v>
      </c>
      <c r="AR122" s="144" t="s">
        <v>90</v>
      </c>
      <c r="AT122" s="144" t="s">
        <v>166</v>
      </c>
      <c r="AU122" s="144" t="s">
        <v>82</v>
      </c>
      <c r="AY122" s="18" t="s">
        <v>163</v>
      </c>
      <c r="BE122" s="145">
        <f>IF(N122="základní",J122,0)</f>
        <v>0</v>
      </c>
      <c r="BF122" s="145">
        <f>IF(N122="snížená",J122,0)</f>
        <v>0</v>
      </c>
      <c r="BG122" s="145">
        <f>IF(N122="zákl. přenesená",J122,0)</f>
        <v>0</v>
      </c>
      <c r="BH122" s="145">
        <f>IF(N122="sníž. přenesená",J122,0)</f>
        <v>0</v>
      </c>
      <c r="BI122" s="145">
        <f>IF(N122="nulová",J122,0)</f>
        <v>0</v>
      </c>
      <c r="BJ122" s="18" t="s">
        <v>80</v>
      </c>
      <c r="BK122" s="145">
        <f>ROUND(I122*H122,2)</f>
        <v>0</v>
      </c>
      <c r="BL122" s="18" t="s">
        <v>90</v>
      </c>
      <c r="BM122" s="144" t="s">
        <v>1251</v>
      </c>
    </row>
    <row r="123" spans="2:65" s="1" customFormat="1">
      <c r="B123" s="33"/>
      <c r="D123" s="146" t="s">
        <v>171</v>
      </c>
      <c r="F123" s="147" t="s">
        <v>289</v>
      </c>
      <c r="I123" s="148"/>
      <c r="L123" s="33"/>
      <c r="M123" s="149"/>
      <c r="T123" s="54"/>
      <c r="AT123" s="18" t="s">
        <v>171</v>
      </c>
      <c r="AU123" s="18" t="s">
        <v>82</v>
      </c>
    </row>
    <row r="124" spans="2:65" s="12" customFormat="1">
      <c r="B124" s="152"/>
      <c r="D124" s="150" t="s">
        <v>175</v>
      </c>
      <c r="E124" s="153" t="s">
        <v>19</v>
      </c>
      <c r="F124" s="154" t="s">
        <v>1252</v>
      </c>
      <c r="H124" s="153" t="s">
        <v>19</v>
      </c>
      <c r="I124" s="155"/>
      <c r="L124" s="152"/>
      <c r="M124" s="156"/>
      <c r="T124" s="157"/>
      <c r="AT124" s="153" t="s">
        <v>175</v>
      </c>
      <c r="AU124" s="153" t="s">
        <v>82</v>
      </c>
      <c r="AV124" s="12" t="s">
        <v>80</v>
      </c>
      <c r="AW124" s="12" t="s">
        <v>34</v>
      </c>
      <c r="AX124" s="12" t="s">
        <v>73</v>
      </c>
      <c r="AY124" s="153" t="s">
        <v>163</v>
      </c>
    </row>
    <row r="125" spans="2:65" s="13" customFormat="1">
      <c r="B125" s="158"/>
      <c r="D125" s="150" t="s">
        <v>175</v>
      </c>
      <c r="E125" s="159" t="s">
        <v>19</v>
      </c>
      <c r="F125" s="160" t="s">
        <v>1253</v>
      </c>
      <c r="H125" s="161">
        <v>35.168999999999997</v>
      </c>
      <c r="I125" s="162"/>
      <c r="L125" s="158"/>
      <c r="M125" s="163"/>
      <c r="T125" s="164"/>
      <c r="AT125" s="159" t="s">
        <v>175</v>
      </c>
      <c r="AU125" s="159" t="s">
        <v>82</v>
      </c>
      <c r="AV125" s="13" t="s">
        <v>82</v>
      </c>
      <c r="AW125" s="13" t="s">
        <v>34</v>
      </c>
      <c r="AX125" s="13" t="s">
        <v>73</v>
      </c>
      <c r="AY125" s="159" t="s">
        <v>163</v>
      </c>
    </row>
    <row r="126" spans="2:65" s="13" customFormat="1">
      <c r="B126" s="158"/>
      <c r="D126" s="150" t="s">
        <v>175</v>
      </c>
      <c r="E126" s="159" t="s">
        <v>19</v>
      </c>
      <c r="F126" s="160" t="s">
        <v>1254</v>
      </c>
      <c r="H126" s="161">
        <v>-12.981999999999999</v>
      </c>
      <c r="I126" s="162"/>
      <c r="L126" s="158"/>
      <c r="M126" s="163"/>
      <c r="T126" s="164"/>
      <c r="AT126" s="159" t="s">
        <v>175</v>
      </c>
      <c r="AU126" s="159" t="s">
        <v>82</v>
      </c>
      <c r="AV126" s="13" t="s">
        <v>82</v>
      </c>
      <c r="AW126" s="13" t="s">
        <v>34</v>
      </c>
      <c r="AX126" s="13" t="s">
        <v>73</v>
      </c>
      <c r="AY126" s="159" t="s">
        <v>163</v>
      </c>
    </row>
    <row r="127" spans="2:65" s="15" customFormat="1">
      <c r="B127" s="172"/>
      <c r="D127" s="150" t="s">
        <v>175</v>
      </c>
      <c r="E127" s="173" t="s">
        <v>19</v>
      </c>
      <c r="F127" s="174" t="s">
        <v>276</v>
      </c>
      <c r="H127" s="175">
        <v>22.186999999999998</v>
      </c>
      <c r="I127" s="176"/>
      <c r="L127" s="172"/>
      <c r="M127" s="177"/>
      <c r="T127" s="178"/>
      <c r="AT127" s="173" t="s">
        <v>175</v>
      </c>
      <c r="AU127" s="173" t="s">
        <v>82</v>
      </c>
      <c r="AV127" s="15" t="s">
        <v>181</v>
      </c>
      <c r="AW127" s="15" t="s">
        <v>34</v>
      </c>
      <c r="AX127" s="15" t="s">
        <v>73</v>
      </c>
      <c r="AY127" s="173" t="s">
        <v>163</v>
      </c>
    </row>
    <row r="128" spans="2:65" s="13" customFormat="1">
      <c r="B128" s="158"/>
      <c r="D128" s="150" t="s">
        <v>175</v>
      </c>
      <c r="E128" s="159" t="s">
        <v>19</v>
      </c>
      <c r="F128" s="160" t="s">
        <v>1255</v>
      </c>
      <c r="H128" s="161">
        <v>11.826000000000001</v>
      </c>
      <c r="I128" s="162"/>
      <c r="L128" s="158"/>
      <c r="M128" s="163"/>
      <c r="T128" s="164"/>
      <c r="AT128" s="159" t="s">
        <v>175</v>
      </c>
      <c r="AU128" s="159" t="s">
        <v>82</v>
      </c>
      <c r="AV128" s="13" t="s">
        <v>82</v>
      </c>
      <c r="AW128" s="13" t="s">
        <v>34</v>
      </c>
      <c r="AX128" s="13" t="s">
        <v>73</v>
      </c>
      <c r="AY128" s="159" t="s">
        <v>163</v>
      </c>
    </row>
    <row r="129" spans="2:65" s="15" customFormat="1">
      <c r="B129" s="172"/>
      <c r="D129" s="150" t="s">
        <v>175</v>
      </c>
      <c r="E129" s="173" t="s">
        <v>19</v>
      </c>
      <c r="F129" s="174" t="s">
        <v>276</v>
      </c>
      <c r="H129" s="175">
        <v>11.826000000000001</v>
      </c>
      <c r="I129" s="176"/>
      <c r="L129" s="172"/>
      <c r="M129" s="177"/>
      <c r="T129" s="178"/>
      <c r="AT129" s="173" t="s">
        <v>175</v>
      </c>
      <c r="AU129" s="173" t="s">
        <v>82</v>
      </c>
      <c r="AV129" s="15" t="s">
        <v>181</v>
      </c>
      <c r="AW129" s="15" t="s">
        <v>34</v>
      </c>
      <c r="AX129" s="15" t="s">
        <v>73</v>
      </c>
      <c r="AY129" s="173" t="s">
        <v>163</v>
      </c>
    </row>
    <row r="130" spans="2:65" s="14" customFormat="1">
      <c r="B130" s="165"/>
      <c r="D130" s="150" t="s">
        <v>175</v>
      </c>
      <c r="E130" s="166" t="s">
        <v>19</v>
      </c>
      <c r="F130" s="167" t="s">
        <v>214</v>
      </c>
      <c r="H130" s="168">
        <v>34.012999999999998</v>
      </c>
      <c r="I130" s="169"/>
      <c r="L130" s="165"/>
      <c r="M130" s="170"/>
      <c r="T130" s="171"/>
      <c r="AT130" s="166" t="s">
        <v>175</v>
      </c>
      <c r="AU130" s="166" t="s">
        <v>82</v>
      </c>
      <c r="AV130" s="14" t="s">
        <v>90</v>
      </c>
      <c r="AW130" s="14" t="s">
        <v>34</v>
      </c>
      <c r="AX130" s="14" t="s">
        <v>80</v>
      </c>
      <c r="AY130" s="166" t="s">
        <v>163</v>
      </c>
    </row>
    <row r="131" spans="2:65" s="1" customFormat="1" ht="66.75" customHeight="1">
      <c r="B131" s="33"/>
      <c r="C131" s="133" t="s">
        <v>194</v>
      </c>
      <c r="D131" s="133" t="s">
        <v>166</v>
      </c>
      <c r="E131" s="134" t="s">
        <v>293</v>
      </c>
      <c r="F131" s="135" t="s">
        <v>294</v>
      </c>
      <c r="G131" s="136" t="s">
        <v>107</v>
      </c>
      <c r="H131" s="137">
        <v>170.065</v>
      </c>
      <c r="I131" s="138"/>
      <c r="J131" s="139">
        <f>ROUND(I131*H131,2)</f>
        <v>0</v>
      </c>
      <c r="K131" s="135" t="s">
        <v>169</v>
      </c>
      <c r="L131" s="33"/>
      <c r="M131" s="140" t="s">
        <v>19</v>
      </c>
      <c r="N131" s="141" t="s">
        <v>44</v>
      </c>
      <c r="P131" s="142">
        <f>O131*H131</f>
        <v>0</v>
      </c>
      <c r="Q131" s="142">
        <v>0</v>
      </c>
      <c r="R131" s="142">
        <f>Q131*H131</f>
        <v>0</v>
      </c>
      <c r="S131" s="142">
        <v>0</v>
      </c>
      <c r="T131" s="143">
        <f>S131*H131</f>
        <v>0</v>
      </c>
      <c r="AR131" s="144" t="s">
        <v>90</v>
      </c>
      <c r="AT131" s="144" t="s">
        <v>166</v>
      </c>
      <c r="AU131" s="144" t="s">
        <v>82</v>
      </c>
      <c r="AY131" s="18" t="s">
        <v>163</v>
      </c>
      <c r="BE131" s="145">
        <f>IF(N131="základní",J131,0)</f>
        <v>0</v>
      </c>
      <c r="BF131" s="145">
        <f>IF(N131="snížená",J131,0)</f>
        <v>0</v>
      </c>
      <c r="BG131" s="145">
        <f>IF(N131="zákl. přenesená",J131,0)</f>
        <v>0</v>
      </c>
      <c r="BH131" s="145">
        <f>IF(N131="sníž. přenesená",J131,0)</f>
        <v>0</v>
      </c>
      <c r="BI131" s="145">
        <f>IF(N131="nulová",J131,0)</f>
        <v>0</v>
      </c>
      <c r="BJ131" s="18" t="s">
        <v>80</v>
      </c>
      <c r="BK131" s="145">
        <f>ROUND(I131*H131,2)</f>
        <v>0</v>
      </c>
      <c r="BL131" s="18" t="s">
        <v>90</v>
      </c>
      <c r="BM131" s="144" t="s">
        <v>1256</v>
      </c>
    </row>
    <row r="132" spans="2:65" s="1" customFormat="1">
      <c r="B132" s="33"/>
      <c r="D132" s="146" t="s">
        <v>171</v>
      </c>
      <c r="F132" s="147" t="s">
        <v>296</v>
      </c>
      <c r="I132" s="148"/>
      <c r="L132" s="33"/>
      <c r="M132" s="149"/>
      <c r="T132" s="54"/>
      <c r="AT132" s="18" t="s">
        <v>171</v>
      </c>
      <c r="AU132" s="18" t="s">
        <v>82</v>
      </c>
    </row>
    <row r="133" spans="2:65" s="13" customFormat="1">
      <c r="B133" s="158"/>
      <c r="D133" s="150" t="s">
        <v>175</v>
      </c>
      <c r="F133" s="160" t="s">
        <v>1257</v>
      </c>
      <c r="H133" s="161">
        <v>170.065</v>
      </c>
      <c r="I133" s="162"/>
      <c r="L133" s="158"/>
      <c r="M133" s="163"/>
      <c r="T133" s="164"/>
      <c r="AT133" s="159" t="s">
        <v>175</v>
      </c>
      <c r="AU133" s="159" t="s">
        <v>82</v>
      </c>
      <c r="AV133" s="13" t="s">
        <v>82</v>
      </c>
      <c r="AW133" s="13" t="s">
        <v>4</v>
      </c>
      <c r="AX133" s="13" t="s">
        <v>80</v>
      </c>
      <c r="AY133" s="159" t="s">
        <v>163</v>
      </c>
    </row>
    <row r="134" spans="2:65" s="1" customFormat="1" ht="44.25" customHeight="1">
      <c r="B134" s="33"/>
      <c r="C134" s="133" t="s">
        <v>199</v>
      </c>
      <c r="D134" s="133" t="s">
        <v>166</v>
      </c>
      <c r="E134" s="134" t="s">
        <v>299</v>
      </c>
      <c r="F134" s="135" t="s">
        <v>300</v>
      </c>
      <c r="G134" s="136" t="s">
        <v>218</v>
      </c>
      <c r="H134" s="137">
        <v>61.222999999999999</v>
      </c>
      <c r="I134" s="138"/>
      <c r="J134" s="139">
        <f>ROUND(I134*H134,2)</f>
        <v>0</v>
      </c>
      <c r="K134" s="135" t="s">
        <v>169</v>
      </c>
      <c r="L134" s="33"/>
      <c r="M134" s="140" t="s">
        <v>19</v>
      </c>
      <c r="N134" s="141" t="s">
        <v>44</v>
      </c>
      <c r="P134" s="142">
        <f>O134*H134</f>
        <v>0</v>
      </c>
      <c r="Q134" s="142">
        <v>0</v>
      </c>
      <c r="R134" s="142">
        <f>Q134*H134</f>
        <v>0</v>
      </c>
      <c r="S134" s="142">
        <v>0</v>
      </c>
      <c r="T134" s="143">
        <f>S134*H134</f>
        <v>0</v>
      </c>
      <c r="AR134" s="144" t="s">
        <v>90</v>
      </c>
      <c r="AT134" s="144" t="s">
        <v>166</v>
      </c>
      <c r="AU134" s="144" t="s">
        <v>82</v>
      </c>
      <c r="AY134" s="18" t="s">
        <v>163</v>
      </c>
      <c r="BE134" s="145">
        <f>IF(N134="základní",J134,0)</f>
        <v>0</v>
      </c>
      <c r="BF134" s="145">
        <f>IF(N134="snížená",J134,0)</f>
        <v>0</v>
      </c>
      <c r="BG134" s="145">
        <f>IF(N134="zákl. přenesená",J134,0)</f>
        <v>0</v>
      </c>
      <c r="BH134" s="145">
        <f>IF(N134="sníž. přenesená",J134,0)</f>
        <v>0</v>
      </c>
      <c r="BI134" s="145">
        <f>IF(N134="nulová",J134,0)</f>
        <v>0</v>
      </c>
      <c r="BJ134" s="18" t="s">
        <v>80</v>
      </c>
      <c r="BK134" s="145">
        <f>ROUND(I134*H134,2)</f>
        <v>0</v>
      </c>
      <c r="BL134" s="18" t="s">
        <v>90</v>
      </c>
      <c r="BM134" s="144" t="s">
        <v>1258</v>
      </c>
    </row>
    <row r="135" spans="2:65" s="1" customFormat="1">
      <c r="B135" s="33"/>
      <c r="D135" s="146" t="s">
        <v>171</v>
      </c>
      <c r="F135" s="147" t="s">
        <v>302</v>
      </c>
      <c r="I135" s="148"/>
      <c r="L135" s="33"/>
      <c r="M135" s="149"/>
      <c r="T135" s="54"/>
      <c r="AT135" s="18" t="s">
        <v>171</v>
      </c>
      <c r="AU135" s="18" t="s">
        <v>82</v>
      </c>
    </row>
    <row r="136" spans="2:65" s="13" customFormat="1">
      <c r="B136" s="158"/>
      <c r="D136" s="150" t="s">
        <v>175</v>
      </c>
      <c r="F136" s="160" t="s">
        <v>1259</v>
      </c>
      <c r="H136" s="161">
        <v>61.222999999999999</v>
      </c>
      <c r="I136" s="162"/>
      <c r="L136" s="158"/>
      <c r="M136" s="163"/>
      <c r="T136" s="164"/>
      <c r="AT136" s="159" t="s">
        <v>175</v>
      </c>
      <c r="AU136" s="159" t="s">
        <v>82</v>
      </c>
      <c r="AV136" s="13" t="s">
        <v>82</v>
      </c>
      <c r="AW136" s="13" t="s">
        <v>4</v>
      </c>
      <c r="AX136" s="13" t="s">
        <v>80</v>
      </c>
      <c r="AY136" s="159" t="s">
        <v>163</v>
      </c>
    </row>
    <row r="137" spans="2:65" s="1" customFormat="1" ht="33" customHeight="1">
      <c r="B137" s="33"/>
      <c r="C137" s="133" t="s">
        <v>205</v>
      </c>
      <c r="D137" s="133" t="s">
        <v>166</v>
      </c>
      <c r="E137" s="134" t="s">
        <v>304</v>
      </c>
      <c r="F137" s="135" t="s">
        <v>305</v>
      </c>
      <c r="G137" s="136" t="s">
        <v>111</v>
      </c>
      <c r="H137" s="137">
        <v>61.7</v>
      </c>
      <c r="I137" s="138"/>
      <c r="J137" s="139">
        <f>ROUND(I137*H137,2)</f>
        <v>0</v>
      </c>
      <c r="K137" s="135" t="s">
        <v>169</v>
      </c>
      <c r="L137" s="33"/>
      <c r="M137" s="140" t="s">
        <v>19</v>
      </c>
      <c r="N137" s="141" t="s">
        <v>44</v>
      </c>
      <c r="P137" s="142">
        <f>O137*H137</f>
        <v>0</v>
      </c>
      <c r="Q137" s="142">
        <v>0</v>
      </c>
      <c r="R137" s="142">
        <f>Q137*H137</f>
        <v>0</v>
      </c>
      <c r="S137" s="142">
        <v>0</v>
      </c>
      <c r="T137" s="143">
        <f>S137*H137</f>
        <v>0</v>
      </c>
      <c r="AR137" s="144" t="s">
        <v>90</v>
      </c>
      <c r="AT137" s="144" t="s">
        <v>166</v>
      </c>
      <c r="AU137" s="144" t="s">
        <v>82</v>
      </c>
      <c r="AY137" s="18" t="s">
        <v>163</v>
      </c>
      <c r="BE137" s="145">
        <f>IF(N137="základní",J137,0)</f>
        <v>0</v>
      </c>
      <c r="BF137" s="145">
        <f>IF(N137="snížená",J137,0)</f>
        <v>0</v>
      </c>
      <c r="BG137" s="145">
        <f>IF(N137="zákl. přenesená",J137,0)</f>
        <v>0</v>
      </c>
      <c r="BH137" s="145">
        <f>IF(N137="sníž. přenesená",J137,0)</f>
        <v>0</v>
      </c>
      <c r="BI137" s="145">
        <f>IF(N137="nulová",J137,0)</f>
        <v>0</v>
      </c>
      <c r="BJ137" s="18" t="s">
        <v>80</v>
      </c>
      <c r="BK137" s="145">
        <f>ROUND(I137*H137,2)</f>
        <v>0</v>
      </c>
      <c r="BL137" s="18" t="s">
        <v>90</v>
      </c>
      <c r="BM137" s="144" t="s">
        <v>1260</v>
      </c>
    </row>
    <row r="138" spans="2:65" s="1" customFormat="1">
      <c r="B138" s="33"/>
      <c r="D138" s="146" t="s">
        <v>171</v>
      </c>
      <c r="F138" s="147" t="s">
        <v>307</v>
      </c>
      <c r="I138" s="148"/>
      <c r="L138" s="33"/>
      <c r="M138" s="149"/>
      <c r="T138" s="54"/>
      <c r="AT138" s="18" t="s">
        <v>171</v>
      </c>
      <c r="AU138" s="18" t="s">
        <v>82</v>
      </c>
    </row>
    <row r="139" spans="2:65" s="12" customFormat="1">
      <c r="B139" s="152"/>
      <c r="D139" s="150" t="s">
        <v>175</v>
      </c>
      <c r="E139" s="153" t="s">
        <v>19</v>
      </c>
      <c r="F139" s="154" t="s">
        <v>266</v>
      </c>
      <c r="H139" s="153" t="s">
        <v>19</v>
      </c>
      <c r="I139" s="155"/>
      <c r="L139" s="152"/>
      <c r="M139" s="156"/>
      <c r="T139" s="157"/>
      <c r="AT139" s="153" t="s">
        <v>175</v>
      </c>
      <c r="AU139" s="153" t="s">
        <v>82</v>
      </c>
      <c r="AV139" s="12" t="s">
        <v>80</v>
      </c>
      <c r="AW139" s="12" t="s">
        <v>34</v>
      </c>
      <c r="AX139" s="12" t="s">
        <v>73</v>
      </c>
      <c r="AY139" s="153" t="s">
        <v>163</v>
      </c>
    </row>
    <row r="140" spans="2:65" s="12" customFormat="1">
      <c r="B140" s="152"/>
      <c r="D140" s="150" t="s">
        <v>175</v>
      </c>
      <c r="E140" s="153" t="s">
        <v>19</v>
      </c>
      <c r="F140" s="154" t="s">
        <v>210</v>
      </c>
      <c r="H140" s="153" t="s">
        <v>19</v>
      </c>
      <c r="I140" s="155"/>
      <c r="L140" s="152"/>
      <c r="M140" s="156"/>
      <c r="T140" s="157"/>
      <c r="AT140" s="153" t="s">
        <v>175</v>
      </c>
      <c r="AU140" s="153" t="s">
        <v>82</v>
      </c>
      <c r="AV140" s="12" t="s">
        <v>80</v>
      </c>
      <c r="AW140" s="12" t="s">
        <v>34</v>
      </c>
      <c r="AX140" s="12" t="s">
        <v>73</v>
      </c>
      <c r="AY140" s="153" t="s">
        <v>163</v>
      </c>
    </row>
    <row r="141" spans="2:65" s="12" customFormat="1">
      <c r="B141" s="152"/>
      <c r="D141" s="150" t="s">
        <v>175</v>
      </c>
      <c r="E141" s="153" t="s">
        <v>19</v>
      </c>
      <c r="F141" s="154" t="s">
        <v>1245</v>
      </c>
      <c r="H141" s="153" t="s">
        <v>19</v>
      </c>
      <c r="I141" s="155"/>
      <c r="L141" s="152"/>
      <c r="M141" s="156"/>
      <c r="T141" s="157"/>
      <c r="AT141" s="153" t="s">
        <v>175</v>
      </c>
      <c r="AU141" s="153" t="s">
        <v>82</v>
      </c>
      <c r="AV141" s="12" t="s">
        <v>80</v>
      </c>
      <c r="AW141" s="12" t="s">
        <v>34</v>
      </c>
      <c r="AX141" s="12" t="s">
        <v>73</v>
      </c>
      <c r="AY141" s="153" t="s">
        <v>163</v>
      </c>
    </row>
    <row r="142" spans="2:65" s="13" customFormat="1">
      <c r="B142" s="158"/>
      <c r="D142" s="150" t="s">
        <v>175</v>
      </c>
      <c r="E142" s="159" t="s">
        <v>19</v>
      </c>
      <c r="F142" s="160" t="s">
        <v>1261</v>
      </c>
      <c r="H142" s="161">
        <v>55</v>
      </c>
      <c r="I142" s="162"/>
      <c r="L142" s="158"/>
      <c r="M142" s="163"/>
      <c r="T142" s="164"/>
      <c r="AT142" s="159" t="s">
        <v>175</v>
      </c>
      <c r="AU142" s="159" t="s">
        <v>82</v>
      </c>
      <c r="AV142" s="13" t="s">
        <v>82</v>
      </c>
      <c r="AW142" s="13" t="s">
        <v>34</v>
      </c>
      <c r="AX142" s="13" t="s">
        <v>73</v>
      </c>
      <c r="AY142" s="159" t="s">
        <v>163</v>
      </c>
    </row>
    <row r="143" spans="2:65" s="13" customFormat="1">
      <c r="B143" s="158"/>
      <c r="D143" s="150" t="s">
        <v>175</v>
      </c>
      <c r="E143" s="159" t="s">
        <v>19</v>
      </c>
      <c r="F143" s="160" t="s">
        <v>1262</v>
      </c>
      <c r="H143" s="161">
        <v>6.7</v>
      </c>
      <c r="I143" s="162"/>
      <c r="L143" s="158"/>
      <c r="M143" s="163"/>
      <c r="T143" s="164"/>
      <c r="AT143" s="159" t="s">
        <v>175</v>
      </c>
      <c r="AU143" s="159" t="s">
        <v>82</v>
      </c>
      <c r="AV143" s="13" t="s">
        <v>82</v>
      </c>
      <c r="AW143" s="13" t="s">
        <v>34</v>
      </c>
      <c r="AX143" s="13" t="s">
        <v>73</v>
      </c>
      <c r="AY143" s="159" t="s">
        <v>163</v>
      </c>
    </row>
    <row r="144" spans="2:65" s="14" customFormat="1">
      <c r="B144" s="165"/>
      <c r="D144" s="150" t="s">
        <v>175</v>
      </c>
      <c r="E144" s="166" t="s">
        <v>19</v>
      </c>
      <c r="F144" s="167" t="s">
        <v>214</v>
      </c>
      <c r="H144" s="168">
        <v>61.7</v>
      </c>
      <c r="I144" s="169"/>
      <c r="L144" s="165"/>
      <c r="M144" s="170"/>
      <c r="T144" s="171"/>
      <c r="AT144" s="166" t="s">
        <v>175</v>
      </c>
      <c r="AU144" s="166" t="s">
        <v>82</v>
      </c>
      <c r="AV144" s="14" t="s">
        <v>90</v>
      </c>
      <c r="AW144" s="14" t="s">
        <v>34</v>
      </c>
      <c r="AX144" s="14" t="s">
        <v>80</v>
      </c>
      <c r="AY144" s="166" t="s">
        <v>163</v>
      </c>
    </row>
    <row r="145" spans="2:65" s="11" customFormat="1" ht="22.9" customHeight="1">
      <c r="B145" s="121"/>
      <c r="D145" s="122" t="s">
        <v>72</v>
      </c>
      <c r="E145" s="131" t="s">
        <v>1263</v>
      </c>
      <c r="F145" s="131" t="s">
        <v>1264</v>
      </c>
      <c r="I145" s="124"/>
      <c r="J145" s="132">
        <f>BK145</f>
        <v>0</v>
      </c>
      <c r="L145" s="121"/>
      <c r="M145" s="126"/>
      <c r="P145" s="127">
        <f>SUM(P146:P202)</f>
        <v>0</v>
      </c>
      <c r="R145" s="127">
        <f>SUM(R146:R202)</f>
        <v>9.9378000000000001E-3</v>
      </c>
      <c r="T145" s="128">
        <f>SUM(T146:T202)</f>
        <v>106.96676000000001</v>
      </c>
      <c r="AR145" s="122" t="s">
        <v>80</v>
      </c>
      <c r="AT145" s="129" t="s">
        <v>72</v>
      </c>
      <c r="AU145" s="129" t="s">
        <v>80</v>
      </c>
      <c r="AY145" s="122" t="s">
        <v>163</v>
      </c>
      <c r="BK145" s="130">
        <f>SUM(BK146:BK202)</f>
        <v>0</v>
      </c>
    </row>
    <row r="146" spans="2:65" s="1" customFormat="1" ht="49.15" customHeight="1">
      <c r="B146" s="33"/>
      <c r="C146" s="133" t="s">
        <v>215</v>
      </c>
      <c r="D146" s="133" t="s">
        <v>166</v>
      </c>
      <c r="E146" s="134" t="s">
        <v>1265</v>
      </c>
      <c r="F146" s="135" t="s">
        <v>1266</v>
      </c>
      <c r="G146" s="136" t="s">
        <v>239</v>
      </c>
      <c r="H146" s="137">
        <v>75.8</v>
      </c>
      <c r="I146" s="138"/>
      <c r="J146" s="139">
        <f>ROUND(I146*H146,2)</f>
        <v>0</v>
      </c>
      <c r="K146" s="135" t="s">
        <v>169</v>
      </c>
      <c r="L146" s="33"/>
      <c r="M146" s="140" t="s">
        <v>19</v>
      </c>
      <c r="N146" s="141" t="s">
        <v>44</v>
      </c>
      <c r="P146" s="142">
        <f>O146*H146</f>
        <v>0</v>
      </c>
      <c r="Q146" s="142">
        <v>0</v>
      </c>
      <c r="R146" s="142">
        <f>Q146*H146</f>
        <v>0</v>
      </c>
      <c r="S146" s="142">
        <v>0.20499999999999999</v>
      </c>
      <c r="T146" s="143">
        <f>S146*H146</f>
        <v>15.538999999999998</v>
      </c>
      <c r="AR146" s="144" t="s">
        <v>90</v>
      </c>
      <c r="AT146" s="144" t="s">
        <v>166</v>
      </c>
      <c r="AU146" s="144" t="s">
        <v>82</v>
      </c>
      <c r="AY146" s="18" t="s">
        <v>163</v>
      </c>
      <c r="BE146" s="145">
        <f>IF(N146="základní",J146,0)</f>
        <v>0</v>
      </c>
      <c r="BF146" s="145">
        <f>IF(N146="snížená",J146,0)</f>
        <v>0</v>
      </c>
      <c r="BG146" s="145">
        <f>IF(N146="zákl. přenesená",J146,0)</f>
        <v>0</v>
      </c>
      <c r="BH146" s="145">
        <f>IF(N146="sníž. přenesená",J146,0)</f>
        <v>0</v>
      </c>
      <c r="BI146" s="145">
        <f>IF(N146="nulová",J146,0)</f>
        <v>0</v>
      </c>
      <c r="BJ146" s="18" t="s">
        <v>80</v>
      </c>
      <c r="BK146" s="145">
        <f>ROUND(I146*H146,2)</f>
        <v>0</v>
      </c>
      <c r="BL146" s="18" t="s">
        <v>90</v>
      </c>
      <c r="BM146" s="144" t="s">
        <v>1267</v>
      </c>
    </row>
    <row r="147" spans="2:65" s="1" customFormat="1">
      <c r="B147" s="33"/>
      <c r="D147" s="146" t="s">
        <v>171</v>
      </c>
      <c r="F147" s="147" t="s">
        <v>1268</v>
      </c>
      <c r="I147" s="148"/>
      <c r="L147" s="33"/>
      <c r="M147" s="149"/>
      <c r="T147" s="54"/>
      <c r="AT147" s="18" t="s">
        <v>171</v>
      </c>
      <c r="AU147" s="18" t="s">
        <v>82</v>
      </c>
    </row>
    <row r="148" spans="2:65" s="12" customFormat="1">
      <c r="B148" s="152"/>
      <c r="D148" s="150" t="s">
        <v>175</v>
      </c>
      <c r="E148" s="153" t="s">
        <v>19</v>
      </c>
      <c r="F148" s="154" t="s">
        <v>210</v>
      </c>
      <c r="H148" s="153" t="s">
        <v>19</v>
      </c>
      <c r="I148" s="155"/>
      <c r="L148" s="152"/>
      <c r="M148" s="156"/>
      <c r="T148" s="157"/>
      <c r="AT148" s="153" t="s">
        <v>175</v>
      </c>
      <c r="AU148" s="153" t="s">
        <v>82</v>
      </c>
      <c r="AV148" s="12" t="s">
        <v>80</v>
      </c>
      <c r="AW148" s="12" t="s">
        <v>34</v>
      </c>
      <c r="AX148" s="12" t="s">
        <v>73</v>
      </c>
      <c r="AY148" s="153" t="s">
        <v>163</v>
      </c>
    </row>
    <row r="149" spans="2:65" s="13" customFormat="1">
      <c r="B149" s="158"/>
      <c r="D149" s="150" t="s">
        <v>175</v>
      </c>
      <c r="E149" s="159" t="s">
        <v>19</v>
      </c>
      <c r="F149" s="160" t="s">
        <v>1269</v>
      </c>
      <c r="H149" s="161">
        <v>0</v>
      </c>
      <c r="I149" s="162"/>
      <c r="L149" s="158"/>
      <c r="M149" s="163"/>
      <c r="T149" s="164"/>
      <c r="AT149" s="159" t="s">
        <v>175</v>
      </c>
      <c r="AU149" s="159" t="s">
        <v>82</v>
      </c>
      <c r="AV149" s="13" t="s">
        <v>82</v>
      </c>
      <c r="AW149" s="13" t="s">
        <v>34</v>
      </c>
      <c r="AX149" s="13" t="s">
        <v>73</v>
      </c>
      <c r="AY149" s="159" t="s">
        <v>163</v>
      </c>
    </row>
    <row r="150" spans="2:65" s="13" customFormat="1">
      <c r="B150" s="158"/>
      <c r="D150" s="150" t="s">
        <v>175</v>
      </c>
      <c r="E150" s="159" t="s">
        <v>19</v>
      </c>
      <c r="F150" s="160" t="s">
        <v>1270</v>
      </c>
      <c r="H150" s="161">
        <v>26.5</v>
      </c>
      <c r="I150" s="162"/>
      <c r="L150" s="158"/>
      <c r="M150" s="163"/>
      <c r="T150" s="164"/>
      <c r="AT150" s="159" t="s">
        <v>175</v>
      </c>
      <c r="AU150" s="159" t="s">
        <v>82</v>
      </c>
      <c r="AV150" s="13" t="s">
        <v>82</v>
      </c>
      <c r="AW150" s="13" t="s">
        <v>34</v>
      </c>
      <c r="AX150" s="13" t="s">
        <v>73</v>
      </c>
      <c r="AY150" s="159" t="s">
        <v>163</v>
      </c>
    </row>
    <row r="151" spans="2:65" s="15" customFormat="1">
      <c r="B151" s="172"/>
      <c r="D151" s="150" t="s">
        <v>175</v>
      </c>
      <c r="E151" s="173" t="s">
        <v>19</v>
      </c>
      <c r="F151" s="174" t="s">
        <v>276</v>
      </c>
      <c r="H151" s="175">
        <v>26.5</v>
      </c>
      <c r="I151" s="176"/>
      <c r="L151" s="172"/>
      <c r="M151" s="177"/>
      <c r="T151" s="178"/>
      <c r="AT151" s="173" t="s">
        <v>175</v>
      </c>
      <c r="AU151" s="173" t="s">
        <v>82</v>
      </c>
      <c r="AV151" s="15" t="s">
        <v>181</v>
      </c>
      <c r="AW151" s="15" t="s">
        <v>34</v>
      </c>
      <c r="AX151" s="15" t="s">
        <v>73</v>
      </c>
      <c r="AY151" s="173" t="s">
        <v>163</v>
      </c>
    </row>
    <row r="152" spans="2:65" s="13" customFormat="1">
      <c r="B152" s="158"/>
      <c r="D152" s="150" t="s">
        <v>175</v>
      </c>
      <c r="E152" s="159" t="s">
        <v>19</v>
      </c>
      <c r="F152" s="160" t="s">
        <v>1271</v>
      </c>
      <c r="H152" s="161">
        <v>49.3</v>
      </c>
      <c r="I152" s="162"/>
      <c r="L152" s="158"/>
      <c r="M152" s="163"/>
      <c r="T152" s="164"/>
      <c r="AT152" s="159" t="s">
        <v>175</v>
      </c>
      <c r="AU152" s="159" t="s">
        <v>82</v>
      </c>
      <c r="AV152" s="13" t="s">
        <v>82</v>
      </c>
      <c r="AW152" s="13" t="s">
        <v>34</v>
      </c>
      <c r="AX152" s="13" t="s">
        <v>73</v>
      </c>
      <c r="AY152" s="159" t="s">
        <v>163</v>
      </c>
    </row>
    <row r="153" spans="2:65" s="15" customFormat="1">
      <c r="B153" s="172"/>
      <c r="D153" s="150" t="s">
        <v>175</v>
      </c>
      <c r="E153" s="173" t="s">
        <v>19</v>
      </c>
      <c r="F153" s="174" t="s">
        <v>276</v>
      </c>
      <c r="H153" s="175">
        <v>49.3</v>
      </c>
      <c r="I153" s="176"/>
      <c r="L153" s="172"/>
      <c r="M153" s="177"/>
      <c r="T153" s="178"/>
      <c r="AT153" s="173" t="s">
        <v>175</v>
      </c>
      <c r="AU153" s="173" t="s">
        <v>82</v>
      </c>
      <c r="AV153" s="15" t="s">
        <v>181</v>
      </c>
      <c r="AW153" s="15" t="s">
        <v>34</v>
      </c>
      <c r="AX153" s="15" t="s">
        <v>73</v>
      </c>
      <c r="AY153" s="173" t="s">
        <v>163</v>
      </c>
    </row>
    <row r="154" spans="2:65" s="14" customFormat="1">
      <c r="B154" s="165"/>
      <c r="D154" s="150" t="s">
        <v>175</v>
      </c>
      <c r="E154" s="166" t="s">
        <v>19</v>
      </c>
      <c r="F154" s="167" t="s">
        <v>214</v>
      </c>
      <c r="H154" s="168">
        <v>75.8</v>
      </c>
      <c r="I154" s="169"/>
      <c r="L154" s="165"/>
      <c r="M154" s="170"/>
      <c r="T154" s="171"/>
      <c r="AT154" s="166" t="s">
        <v>175</v>
      </c>
      <c r="AU154" s="166" t="s">
        <v>82</v>
      </c>
      <c r="AV154" s="14" t="s">
        <v>90</v>
      </c>
      <c r="AW154" s="14" t="s">
        <v>34</v>
      </c>
      <c r="AX154" s="14" t="s">
        <v>80</v>
      </c>
      <c r="AY154" s="166" t="s">
        <v>163</v>
      </c>
    </row>
    <row r="155" spans="2:65" s="1" customFormat="1" ht="37.9" customHeight="1">
      <c r="B155" s="33"/>
      <c r="C155" s="133" t="s">
        <v>221</v>
      </c>
      <c r="D155" s="133" t="s">
        <v>166</v>
      </c>
      <c r="E155" s="134" t="s">
        <v>244</v>
      </c>
      <c r="F155" s="135" t="s">
        <v>245</v>
      </c>
      <c r="G155" s="136" t="s">
        <v>218</v>
      </c>
      <c r="H155" s="137">
        <v>15.539</v>
      </c>
      <c r="I155" s="138"/>
      <c r="J155" s="139">
        <f>ROUND(I155*H155,2)</f>
        <v>0</v>
      </c>
      <c r="K155" s="135" t="s">
        <v>169</v>
      </c>
      <c r="L155" s="33"/>
      <c r="M155" s="140" t="s">
        <v>19</v>
      </c>
      <c r="N155" s="141" t="s">
        <v>44</v>
      </c>
      <c r="P155" s="142">
        <f>O155*H155</f>
        <v>0</v>
      </c>
      <c r="Q155" s="142">
        <v>0</v>
      </c>
      <c r="R155" s="142">
        <f>Q155*H155</f>
        <v>0</v>
      </c>
      <c r="S155" s="142">
        <v>0</v>
      </c>
      <c r="T155" s="143">
        <f>S155*H155</f>
        <v>0</v>
      </c>
      <c r="AR155" s="144" t="s">
        <v>90</v>
      </c>
      <c r="AT155" s="144" t="s">
        <v>166</v>
      </c>
      <c r="AU155" s="144" t="s">
        <v>82</v>
      </c>
      <c r="AY155" s="18" t="s">
        <v>163</v>
      </c>
      <c r="BE155" s="145">
        <f>IF(N155="základní",J155,0)</f>
        <v>0</v>
      </c>
      <c r="BF155" s="145">
        <f>IF(N155="snížená",J155,0)</f>
        <v>0</v>
      </c>
      <c r="BG155" s="145">
        <f>IF(N155="zákl. přenesená",J155,0)</f>
        <v>0</v>
      </c>
      <c r="BH155" s="145">
        <f>IF(N155="sníž. přenesená",J155,0)</f>
        <v>0</v>
      </c>
      <c r="BI155" s="145">
        <f>IF(N155="nulová",J155,0)</f>
        <v>0</v>
      </c>
      <c r="BJ155" s="18" t="s">
        <v>80</v>
      </c>
      <c r="BK155" s="145">
        <f>ROUND(I155*H155,2)</f>
        <v>0</v>
      </c>
      <c r="BL155" s="18" t="s">
        <v>90</v>
      </c>
      <c r="BM155" s="144" t="s">
        <v>1272</v>
      </c>
    </row>
    <row r="156" spans="2:65" s="1" customFormat="1">
      <c r="B156" s="33"/>
      <c r="D156" s="146" t="s">
        <v>171</v>
      </c>
      <c r="F156" s="147" t="s">
        <v>247</v>
      </c>
      <c r="I156" s="148"/>
      <c r="L156" s="33"/>
      <c r="M156" s="149"/>
      <c r="T156" s="54"/>
      <c r="AT156" s="18" t="s">
        <v>171</v>
      </c>
      <c r="AU156" s="18" t="s">
        <v>82</v>
      </c>
    </row>
    <row r="157" spans="2:65" s="1" customFormat="1" ht="37.9" customHeight="1">
      <c r="B157" s="33"/>
      <c r="C157" s="133" t="s">
        <v>227</v>
      </c>
      <c r="D157" s="133" t="s">
        <v>166</v>
      </c>
      <c r="E157" s="134" t="s">
        <v>249</v>
      </c>
      <c r="F157" s="135" t="s">
        <v>250</v>
      </c>
      <c r="G157" s="136" t="s">
        <v>218</v>
      </c>
      <c r="H157" s="137">
        <v>217.54599999999999</v>
      </c>
      <c r="I157" s="138"/>
      <c r="J157" s="139">
        <f>ROUND(I157*H157,2)</f>
        <v>0</v>
      </c>
      <c r="K157" s="135" t="s">
        <v>169</v>
      </c>
      <c r="L157" s="33"/>
      <c r="M157" s="140" t="s">
        <v>19</v>
      </c>
      <c r="N157" s="141" t="s">
        <v>44</v>
      </c>
      <c r="P157" s="142">
        <f>O157*H157</f>
        <v>0</v>
      </c>
      <c r="Q157" s="142">
        <v>0</v>
      </c>
      <c r="R157" s="142">
        <f>Q157*H157</f>
        <v>0</v>
      </c>
      <c r="S157" s="142">
        <v>0</v>
      </c>
      <c r="T157" s="143">
        <f>S157*H157</f>
        <v>0</v>
      </c>
      <c r="AR157" s="144" t="s">
        <v>90</v>
      </c>
      <c r="AT157" s="144" t="s">
        <v>166</v>
      </c>
      <c r="AU157" s="144" t="s">
        <v>82</v>
      </c>
      <c r="AY157" s="18" t="s">
        <v>163</v>
      </c>
      <c r="BE157" s="145">
        <f>IF(N157="základní",J157,0)</f>
        <v>0</v>
      </c>
      <c r="BF157" s="145">
        <f>IF(N157="snížená",J157,0)</f>
        <v>0</v>
      </c>
      <c r="BG157" s="145">
        <f>IF(N157="zákl. přenesená",J157,0)</f>
        <v>0</v>
      </c>
      <c r="BH157" s="145">
        <f>IF(N157="sníž. přenesená",J157,0)</f>
        <v>0</v>
      </c>
      <c r="BI157" s="145">
        <f>IF(N157="nulová",J157,0)</f>
        <v>0</v>
      </c>
      <c r="BJ157" s="18" t="s">
        <v>80</v>
      </c>
      <c r="BK157" s="145">
        <f>ROUND(I157*H157,2)</f>
        <v>0</v>
      </c>
      <c r="BL157" s="18" t="s">
        <v>90</v>
      </c>
      <c r="BM157" s="144" t="s">
        <v>1273</v>
      </c>
    </row>
    <row r="158" spans="2:65" s="1" customFormat="1">
      <c r="B158" s="33"/>
      <c r="D158" s="146" t="s">
        <v>171</v>
      </c>
      <c r="F158" s="147" t="s">
        <v>252</v>
      </c>
      <c r="I158" s="148"/>
      <c r="L158" s="33"/>
      <c r="M158" s="149"/>
      <c r="T158" s="54"/>
      <c r="AT158" s="18" t="s">
        <v>171</v>
      </c>
      <c r="AU158" s="18" t="s">
        <v>82</v>
      </c>
    </row>
    <row r="159" spans="2:65" s="13" customFormat="1">
      <c r="B159" s="158"/>
      <c r="D159" s="150" t="s">
        <v>175</v>
      </c>
      <c r="F159" s="160" t="s">
        <v>1274</v>
      </c>
      <c r="H159" s="161">
        <v>217.54599999999999</v>
      </c>
      <c r="I159" s="162"/>
      <c r="L159" s="158"/>
      <c r="M159" s="163"/>
      <c r="T159" s="164"/>
      <c r="AT159" s="159" t="s">
        <v>175</v>
      </c>
      <c r="AU159" s="159" t="s">
        <v>82</v>
      </c>
      <c r="AV159" s="13" t="s">
        <v>82</v>
      </c>
      <c r="AW159" s="13" t="s">
        <v>4</v>
      </c>
      <c r="AX159" s="13" t="s">
        <v>80</v>
      </c>
      <c r="AY159" s="159" t="s">
        <v>163</v>
      </c>
    </row>
    <row r="160" spans="2:65" s="1" customFormat="1" ht="44.25" customHeight="1">
      <c r="B160" s="33"/>
      <c r="C160" s="133" t="s">
        <v>164</v>
      </c>
      <c r="D160" s="133" t="s">
        <v>166</v>
      </c>
      <c r="E160" s="134" t="s">
        <v>255</v>
      </c>
      <c r="F160" s="135" t="s">
        <v>256</v>
      </c>
      <c r="G160" s="136" t="s">
        <v>218</v>
      </c>
      <c r="H160" s="137">
        <v>15.539</v>
      </c>
      <c r="I160" s="138"/>
      <c r="J160" s="139">
        <f>ROUND(I160*H160,2)</f>
        <v>0</v>
      </c>
      <c r="K160" s="135" t="s">
        <v>169</v>
      </c>
      <c r="L160" s="33"/>
      <c r="M160" s="140" t="s">
        <v>19</v>
      </c>
      <c r="N160" s="141" t="s">
        <v>44</v>
      </c>
      <c r="P160" s="142">
        <f>O160*H160</f>
        <v>0</v>
      </c>
      <c r="Q160" s="142">
        <v>0</v>
      </c>
      <c r="R160" s="142">
        <f>Q160*H160</f>
        <v>0</v>
      </c>
      <c r="S160" s="142">
        <v>0</v>
      </c>
      <c r="T160" s="143">
        <f>S160*H160</f>
        <v>0</v>
      </c>
      <c r="AR160" s="144" t="s">
        <v>90</v>
      </c>
      <c r="AT160" s="144" t="s">
        <v>166</v>
      </c>
      <c r="AU160" s="144" t="s">
        <v>82</v>
      </c>
      <c r="AY160" s="18" t="s">
        <v>163</v>
      </c>
      <c r="BE160" s="145">
        <f>IF(N160="základní",J160,0)</f>
        <v>0</v>
      </c>
      <c r="BF160" s="145">
        <f>IF(N160="snížená",J160,0)</f>
        <v>0</v>
      </c>
      <c r="BG160" s="145">
        <f>IF(N160="zákl. přenesená",J160,0)</f>
        <v>0</v>
      </c>
      <c r="BH160" s="145">
        <f>IF(N160="sníž. přenesená",J160,0)</f>
        <v>0</v>
      </c>
      <c r="BI160" s="145">
        <f>IF(N160="nulová",J160,0)</f>
        <v>0</v>
      </c>
      <c r="BJ160" s="18" t="s">
        <v>80</v>
      </c>
      <c r="BK160" s="145">
        <f>ROUND(I160*H160,2)</f>
        <v>0</v>
      </c>
      <c r="BL160" s="18" t="s">
        <v>90</v>
      </c>
      <c r="BM160" s="144" t="s">
        <v>1275</v>
      </c>
    </row>
    <row r="161" spans="2:65" s="1" customFormat="1">
      <c r="B161" s="33"/>
      <c r="D161" s="146" t="s">
        <v>171</v>
      </c>
      <c r="F161" s="147" t="s">
        <v>258</v>
      </c>
      <c r="I161" s="148"/>
      <c r="L161" s="33"/>
      <c r="M161" s="149"/>
      <c r="T161" s="54"/>
      <c r="AT161" s="18" t="s">
        <v>171</v>
      </c>
      <c r="AU161" s="18" t="s">
        <v>82</v>
      </c>
    </row>
    <row r="162" spans="2:65" s="1" customFormat="1" ht="24.2" customHeight="1">
      <c r="B162" s="33"/>
      <c r="C162" s="133" t="s">
        <v>8</v>
      </c>
      <c r="D162" s="133" t="s">
        <v>166</v>
      </c>
      <c r="E162" s="134" t="s">
        <v>1276</v>
      </c>
      <c r="F162" s="135" t="s">
        <v>1277</v>
      </c>
      <c r="G162" s="136" t="s">
        <v>239</v>
      </c>
      <c r="H162" s="137">
        <v>188.33</v>
      </c>
      <c r="I162" s="138"/>
      <c r="J162" s="139">
        <f>ROUND(I162*H162,2)</f>
        <v>0</v>
      </c>
      <c r="K162" s="135" t="s">
        <v>169</v>
      </c>
      <c r="L162" s="33"/>
      <c r="M162" s="140" t="s">
        <v>19</v>
      </c>
      <c r="N162" s="141" t="s">
        <v>44</v>
      </c>
      <c r="P162" s="142">
        <f>O162*H162</f>
        <v>0</v>
      </c>
      <c r="Q162" s="142">
        <v>0</v>
      </c>
      <c r="R162" s="142">
        <f>Q162*H162</f>
        <v>0</v>
      </c>
      <c r="S162" s="142">
        <v>0</v>
      </c>
      <c r="T162" s="143">
        <f>S162*H162</f>
        <v>0</v>
      </c>
      <c r="AR162" s="144" t="s">
        <v>90</v>
      </c>
      <c r="AT162" s="144" t="s">
        <v>166</v>
      </c>
      <c r="AU162" s="144" t="s">
        <v>82</v>
      </c>
      <c r="AY162" s="18" t="s">
        <v>163</v>
      </c>
      <c r="BE162" s="145">
        <f>IF(N162="základní",J162,0)</f>
        <v>0</v>
      </c>
      <c r="BF162" s="145">
        <f>IF(N162="snížená",J162,0)</f>
        <v>0</v>
      </c>
      <c r="BG162" s="145">
        <f>IF(N162="zákl. přenesená",J162,0)</f>
        <v>0</v>
      </c>
      <c r="BH162" s="145">
        <f>IF(N162="sníž. přenesená",J162,0)</f>
        <v>0</v>
      </c>
      <c r="BI162" s="145">
        <f>IF(N162="nulová",J162,0)</f>
        <v>0</v>
      </c>
      <c r="BJ162" s="18" t="s">
        <v>80</v>
      </c>
      <c r="BK162" s="145">
        <f>ROUND(I162*H162,2)</f>
        <v>0</v>
      </c>
      <c r="BL162" s="18" t="s">
        <v>90</v>
      </c>
      <c r="BM162" s="144" t="s">
        <v>1278</v>
      </c>
    </row>
    <row r="163" spans="2:65" s="1" customFormat="1">
      <c r="B163" s="33"/>
      <c r="D163" s="146" t="s">
        <v>171</v>
      </c>
      <c r="F163" s="147" t="s">
        <v>1279</v>
      </c>
      <c r="I163" s="148"/>
      <c r="L163" s="33"/>
      <c r="M163" s="149"/>
      <c r="T163" s="54"/>
      <c r="AT163" s="18" t="s">
        <v>171</v>
      </c>
      <c r="AU163" s="18" t="s">
        <v>82</v>
      </c>
    </row>
    <row r="164" spans="2:65" s="12" customFormat="1">
      <c r="B164" s="152"/>
      <c r="D164" s="150" t="s">
        <v>175</v>
      </c>
      <c r="E164" s="153" t="s">
        <v>19</v>
      </c>
      <c r="F164" s="154" t="s">
        <v>1280</v>
      </c>
      <c r="H164" s="153" t="s">
        <v>19</v>
      </c>
      <c r="I164" s="155"/>
      <c r="L164" s="152"/>
      <c r="M164" s="156"/>
      <c r="T164" s="157"/>
      <c r="AT164" s="153" t="s">
        <v>175</v>
      </c>
      <c r="AU164" s="153" t="s">
        <v>82</v>
      </c>
      <c r="AV164" s="12" t="s">
        <v>80</v>
      </c>
      <c r="AW164" s="12" t="s">
        <v>34</v>
      </c>
      <c r="AX164" s="12" t="s">
        <v>73</v>
      </c>
      <c r="AY164" s="153" t="s">
        <v>163</v>
      </c>
    </row>
    <row r="165" spans="2:65" s="12" customFormat="1">
      <c r="B165" s="152"/>
      <c r="D165" s="150" t="s">
        <v>175</v>
      </c>
      <c r="E165" s="153" t="s">
        <v>19</v>
      </c>
      <c r="F165" s="154" t="s">
        <v>210</v>
      </c>
      <c r="H165" s="153" t="s">
        <v>19</v>
      </c>
      <c r="I165" s="155"/>
      <c r="L165" s="152"/>
      <c r="M165" s="156"/>
      <c r="T165" s="157"/>
      <c r="AT165" s="153" t="s">
        <v>175</v>
      </c>
      <c r="AU165" s="153" t="s">
        <v>82</v>
      </c>
      <c r="AV165" s="12" t="s">
        <v>80</v>
      </c>
      <c r="AW165" s="12" t="s">
        <v>34</v>
      </c>
      <c r="AX165" s="12" t="s">
        <v>73</v>
      </c>
      <c r="AY165" s="153" t="s">
        <v>163</v>
      </c>
    </row>
    <row r="166" spans="2:65" s="13" customFormat="1">
      <c r="B166" s="158"/>
      <c r="D166" s="150" t="s">
        <v>175</v>
      </c>
      <c r="E166" s="159" t="s">
        <v>19</v>
      </c>
      <c r="F166" s="160" t="s">
        <v>1281</v>
      </c>
      <c r="H166" s="161">
        <v>18.88</v>
      </c>
      <c r="I166" s="162"/>
      <c r="L166" s="158"/>
      <c r="M166" s="163"/>
      <c r="T166" s="164"/>
      <c r="AT166" s="159" t="s">
        <v>175</v>
      </c>
      <c r="AU166" s="159" t="s">
        <v>82</v>
      </c>
      <c r="AV166" s="13" t="s">
        <v>82</v>
      </c>
      <c r="AW166" s="13" t="s">
        <v>34</v>
      </c>
      <c r="AX166" s="13" t="s">
        <v>73</v>
      </c>
      <c r="AY166" s="159" t="s">
        <v>163</v>
      </c>
    </row>
    <row r="167" spans="2:65" s="13" customFormat="1">
      <c r="B167" s="158"/>
      <c r="D167" s="150" t="s">
        <v>175</v>
      </c>
      <c r="E167" s="159" t="s">
        <v>19</v>
      </c>
      <c r="F167" s="160" t="s">
        <v>1282</v>
      </c>
      <c r="H167" s="161">
        <v>19.420000000000002</v>
      </c>
      <c r="I167" s="162"/>
      <c r="L167" s="158"/>
      <c r="M167" s="163"/>
      <c r="T167" s="164"/>
      <c r="AT167" s="159" t="s">
        <v>175</v>
      </c>
      <c r="AU167" s="159" t="s">
        <v>82</v>
      </c>
      <c r="AV167" s="13" t="s">
        <v>82</v>
      </c>
      <c r="AW167" s="13" t="s">
        <v>34</v>
      </c>
      <c r="AX167" s="13" t="s">
        <v>73</v>
      </c>
      <c r="AY167" s="159" t="s">
        <v>163</v>
      </c>
    </row>
    <row r="168" spans="2:65" s="13" customFormat="1">
      <c r="B168" s="158"/>
      <c r="D168" s="150" t="s">
        <v>175</v>
      </c>
      <c r="E168" s="159" t="s">
        <v>19</v>
      </c>
      <c r="F168" s="160" t="s">
        <v>1283</v>
      </c>
      <c r="H168" s="161">
        <v>75</v>
      </c>
      <c r="I168" s="162"/>
      <c r="L168" s="158"/>
      <c r="M168" s="163"/>
      <c r="T168" s="164"/>
      <c r="AT168" s="159" t="s">
        <v>175</v>
      </c>
      <c r="AU168" s="159" t="s">
        <v>82</v>
      </c>
      <c r="AV168" s="13" t="s">
        <v>82</v>
      </c>
      <c r="AW168" s="13" t="s">
        <v>34</v>
      </c>
      <c r="AX168" s="13" t="s">
        <v>73</v>
      </c>
      <c r="AY168" s="159" t="s">
        <v>163</v>
      </c>
    </row>
    <row r="169" spans="2:65" s="15" customFormat="1">
      <c r="B169" s="172"/>
      <c r="D169" s="150" t="s">
        <v>175</v>
      </c>
      <c r="E169" s="173" t="s">
        <v>19</v>
      </c>
      <c r="F169" s="174" t="s">
        <v>276</v>
      </c>
      <c r="H169" s="175">
        <v>113.3</v>
      </c>
      <c r="I169" s="176"/>
      <c r="L169" s="172"/>
      <c r="M169" s="177"/>
      <c r="T169" s="178"/>
      <c r="AT169" s="173" t="s">
        <v>175</v>
      </c>
      <c r="AU169" s="173" t="s">
        <v>82</v>
      </c>
      <c r="AV169" s="15" t="s">
        <v>181</v>
      </c>
      <c r="AW169" s="15" t="s">
        <v>34</v>
      </c>
      <c r="AX169" s="15" t="s">
        <v>73</v>
      </c>
      <c r="AY169" s="173" t="s">
        <v>163</v>
      </c>
    </row>
    <row r="170" spans="2:65" s="13" customFormat="1">
      <c r="B170" s="158"/>
      <c r="D170" s="150" t="s">
        <v>175</v>
      </c>
      <c r="E170" s="159" t="s">
        <v>19</v>
      </c>
      <c r="F170" s="160" t="s">
        <v>1284</v>
      </c>
      <c r="H170" s="161">
        <v>22.43</v>
      </c>
      <c r="I170" s="162"/>
      <c r="L170" s="158"/>
      <c r="M170" s="163"/>
      <c r="T170" s="164"/>
      <c r="AT170" s="159" t="s">
        <v>175</v>
      </c>
      <c r="AU170" s="159" t="s">
        <v>82</v>
      </c>
      <c r="AV170" s="13" t="s">
        <v>82</v>
      </c>
      <c r="AW170" s="13" t="s">
        <v>34</v>
      </c>
      <c r="AX170" s="13" t="s">
        <v>73</v>
      </c>
      <c r="AY170" s="159" t="s">
        <v>163</v>
      </c>
    </row>
    <row r="171" spans="2:65" s="15" customFormat="1">
      <c r="B171" s="172"/>
      <c r="D171" s="150" t="s">
        <v>175</v>
      </c>
      <c r="E171" s="173" t="s">
        <v>19</v>
      </c>
      <c r="F171" s="174" t="s">
        <v>276</v>
      </c>
      <c r="H171" s="175">
        <v>22.43</v>
      </c>
      <c r="I171" s="176"/>
      <c r="L171" s="172"/>
      <c r="M171" s="177"/>
      <c r="T171" s="178"/>
      <c r="AT171" s="173" t="s">
        <v>175</v>
      </c>
      <c r="AU171" s="173" t="s">
        <v>82</v>
      </c>
      <c r="AV171" s="15" t="s">
        <v>181</v>
      </c>
      <c r="AW171" s="15" t="s">
        <v>34</v>
      </c>
      <c r="AX171" s="15" t="s">
        <v>73</v>
      </c>
      <c r="AY171" s="173" t="s">
        <v>163</v>
      </c>
    </row>
    <row r="172" spans="2:65" s="12" customFormat="1">
      <c r="B172" s="152"/>
      <c r="D172" s="150" t="s">
        <v>175</v>
      </c>
      <c r="E172" s="153" t="s">
        <v>19</v>
      </c>
      <c r="F172" s="154" t="s">
        <v>1285</v>
      </c>
      <c r="H172" s="153" t="s">
        <v>19</v>
      </c>
      <c r="I172" s="155"/>
      <c r="L172" s="152"/>
      <c r="M172" s="156"/>
      <c r="T172" s="157"/>
      <c r="AT172" s="153" t="s">
        <v>175</v>
      </c>
      <c r="AU172" s="153" t="s">
        <v>82</v>
      </c>
      <c r="AV172" s="12" t="s">
        <v>80</v>
      </c>
      <c r="AW172" s="12" t="s">
        <v>34</v>
      </c>
      <c r="AX172" s="12" t="s">
        <v>73</v>
      </c>
      <c r="AY172" s="153" t="s">
        <v>163</v>
      </c>
    </row>
    <row r="173" spans="2:65" s="13" customFormat="1">
      <c r="B173" s="158"/>
      <c r="D173" s="150" t="s">
        <v>175</v>
      </c>
      <c r="E173" s="159" t="s">
        <v>19</v>
      </c>
      <c r="F173" s="160" t="s">
        <v>1286</v>
      </c>
      <c r="H173" s="161">
        <v>27.6</v>
      </c>
      <c r="I173" s="162"/>
      <c r="L173" s="158"/>
      <c r="M173" s="163"/>
      <c r="T173" s="164"/>
      <c r="AT173" s="159" t="s">
        <v>175</v>
      </c>
      <c r="AU173" s="159" t="s">
        <v>82</v>
      </c>
      <c r="AV173" s="13" t="s">
        <v>82</v>
      </c>
      <c r="AW173" s="13" t="s">
        <v>34</v>
      </c>
      <c r="AX173" s="13" t="s">
        <v>73</v>
      </c>
      <c r="AY173" s="159" t="s">
        <v>163</v>
      </c>
    </row>
    <row r="174" spans="2:65" s="13" customFormat="1">
      <c r="B174" s="158"/>
      <c r="D174" s="150" t="s">
        <v>175</v>
      </c>
      <c r="E174" s="159" t="s">
        <v>19</v>
      </c>
      <c r="F174" s="160" t="s">
        <v>1287</v>
      </c>
      <c r="H174" s="161">
        <v>25</v>
      </c>
      <c r="I174" s="162"/>
      <c r="L174" s="158"/>
      <c r="M174" s="163"/>
      <c r="T174" s="164"/>
      <c r="AT174" s="159" t="s">
        <v>175</v>
      </c>
      <c r="AU174" s="159" t="s">
        <v>82</v>
      </c>
      <c r="AV174" s="13" t="s">
        <v>82</v>
      </c>
      <c r="AW174" s="13" t="s">
        <v>34</v>
      </c>
      <c r="AX174" s="13" t="s">
        <v>73</v>
      </c>
      <c r="AY174" s="159" t="s">
        <v>163</v>
      </c>
    </row>
    <row r="175" spans="2:65" s="15" customFormat="1">
      <c r="B175" s="172"/>
      <c r="D175" s="150" t="s">
        <v>175</v>
      </c>
      <c r="E175" s="173" t="s">
        <v>19</v>
      </c>
      <c r="F175" s="174" t="s">
        <v>276</v>
      </c>
      <c r="H175" s="175">
        <v>52.6</v>
      </c>
      <c r="I175" s="176"/>
      <c r="L175" s="172"/>
      <c r="M175" s="177"/>
      <c r="T175" s="178"/>
      <c r="AT175" s="173" t="s">
        <v>175</v>
      </c>
      <c r="AU175" s="173" t="s">
        <v>82</v>
      </c>
      <c r="AV175" s="15" t="s">
        <v>181</v>
      </c>
      <c r="AW175" s="15" t="s">
        <v>34</v>
      </c>
      <c r="AX175" s="15" t="s">
        <v>73</v>
      </c>
      <c r="AY175" s="173" t="s">
        <v>163</v>
      </c>
    </row>
    <row r="176" spans="2:65" s="14" customFormat="1">
      <c r="B176" s="165"/>
      <c r="D176" s="150" t="s">
        <v>175</v>
      </c>
      <c r="E176" s="166" t="s">
        <v>19</v>
      </c>
      <c r="F176" s="167" t="s">
        <v>214</v>
      </c>
      <c r="H176" s="168">
        <v>188.33</v>
      </c>
      <c r="I176" s="169"/>
      <c r="L176" s="165"/>
      <c r="M176" s="170"/>
      <c r="T176" s="171"/>
      <c r="AT176" s="166" t="s">
        <v>175</v>
      </c>
      <c r="AU176" s="166" t="s">
        <v>82</v>
      </c>
      <c r="AV176" s="14" t="s">
        <v>90</v>
      </c>
      <c r="AW176" s="14" t="s">
        <v>34</v>
      </c>
      <c r="AX176" s="14" t="s">
        <v>80</v>
      </c>
      <c r="AY176" s="166" t="s">
        <v>163</v>
      </c>
    </row>
    <row r="177" spans="2:65" s="1" customFormat="1" ht="44.25" customHeight="1">
      <c r="B177" s="33"/>
      <c r="C177" s="133" t="s">
        <v>243</v>
      </c>
      <c r="D177" s="133" t="s">
        <v>166</v>
      </c>
      <c r="E177" s="134" t="s">
        <v>1288</v>
      </c>
      <c r="F177" s="135" t="s">
        <v>1289</v>
      </c>
      <c r="G177" s="136" t="s">
        <v>111</v>
      </c>
      <c r="H177" s="137">
        <v>331.26</v>
      </c>
      <c r="I177" s="138"/>
      <c r="J177" s="139">
        <f>ROUND(I177*H177,2)</f>
        <v>0</v>
      </c>
      <c r="K177" s="135" t="s">
        <v>169</v>
      </c>
      <c r="L177" s="33"/>
      <c r="M177" s="140" t="s">
        <v>19</v>
      </c>
      <c r="N177" s="141" t="s">
        <v>44</v>
      </c>
      <c r="P177" s="142">
        <f>O177*H177</f>
        <v>0</v>
      </c>
      <c r="Q177" s="142">
        <v>3.0000000000000001E-5</v>
      </c>
      <c r="R177" s="142">
        <f>Q177*H177</f>
        <v>9.9378000000000001E-3</v>
      </c>
      <c r="S177" s="142">
        <v>0.23</v>
      </c>
      <c r="T177" s="143">
        <f>S177*H177</f>
        <v>76.189800000000005</v>
      </c>
      <c r="AR177" s="144" t="s">
        <v>90</v>
      </c>
      <c r="AT177" s="144" t="s">
        <v>166</v>
      </c>
      <c r="AU177" s="144" t="s">
        <v>82</v>
      </c>
      <c r="AY177" s="18" t="s">
        <v>163</v>
      </c>
      <c r="BE177" s="145">
        <f>IF(N177="základní",J177,0)</f>
        <v>0</v>
      </c>
      <c r="BF177" s="145">
        <f>IF(N177="snížená",J177,0)</f>
        <v>0</v>
      </c>
      <c r="BG177" s="145">
        <f>IF(N177="zákl. přenesená",J177,0)</f>
        <v>0</v>
      </c>
      <c r="BH177" s="145">
        <f>IF(N177="sníž. přenesená",J177,0)</f>
        <v>0</v>
      </c>
      <c r="BI177" s="145">
        <f>IF(N177="nulová",J177,0)</f>
        <v>0</v>
      </c>
      <c r="BJ177" s="18" t="s">
        <v>80</v>
      </c>
      <c r="BK177" s="145">
        <f>ROUND(I177*H177,2)</f>
        <v>0</v>
      </c>
      <c r="BL177" s="18" t="s">
        <v>90</v>
      </c>
      <c r="BM177" s="144" t="s">
        <v>1290</v>
      </c>
    </row>
    <row r="178" spans="2:65" s="1" customFormat="1">
      <c r="B178" s="33"/>
      <c r="D178" s="146" t="s">
        <v>171</v>
      </c>
      <c r="F178" s="147" t="s">
        <v>1291</v>
      </c>
      <c r="I178" s="148"/>
      <c r="L178" s="33"/>
      <c r="M178" s="149"/>
      <c r="T178" s="54"/>
      <c r="AT178" s="18" t="s">
        <v>171</v>
      </c>
      <c r="AU178" s="18" t="s">
        <v>82</v>
      </c>
    </row>
    <row r="179" spans="2:65" s="1" customFormat="1">
      <c r="B179" s="33"/>
      <c r="D179" s="150" t="s">
        <v>173</v>
      </c>
      <c r="F179" s="151" t="s">
        <v>1292</v>
      </c>
      <c r="I179" s="148"/>
      <c r="L179" s="33"/>
      <c r="M179" s="149"/>
      <c r="T179" s="54"/>
      <c r="AT179" s="18" t="s">
        <v>173</v>
      </c>
      <c r="AU179" s="18" t="s">
        <v>82</v>
      </c>
    </row>
    <row r="180" spans="2:65" s="12" customFormat="1">
      <c r="B180" s="152"/>
      <c r="D180" s="150" t="s">
        <v>175</v>
      </c>
      <c r="E180" s="153" t="s">
        <v>19</v>
      </c>
      <c r="F180" s="154" t="s">
        <v>1293</v>
      </c>
      <c r="H180" s="153" t="s">
        <v>19</v>
      </c>
      <c r="I180" s="155"/>
      <c r="L180" s="152"/>
      <c r="M180" s="156"/>
      <c r="T180" s="157"/>
      <c r="AT180" s="153" t="s">
        <v>175</v>
      </c>
      <c r="AU180" s="153" t="s">
        <v>82</v>
      </c>
      <c r="AV180" s="12" t="s">
        <v>80</v>
      </c>
      <c r="AW180" s="12" t="s">
        <v>34</v>
      </c>
      <c r="AX180" s="12" t="s">
        <v>73</v>
      </c>
      <c r="AY180" s="153" t="s">
        <v>163</v>
      </c>
    </row>
    <row r="181" spans="2:65" s="12" customFormat="1">
      <c r="B181" s="152"/>
      <c r="D181" s="150" t="s">
        <v>175</v>
      </c>
      <c r="E181" s="153" t="s">
        <v>19</v>
      </c>
      <c r="F181" s="154" t="s">
        <v>1294</v>
      </c>
      <c r="H181" s="153" t="s">
        <v>19</v>
      </c>
      <c r="I181" s="155"/>
      <c r="L181" s="152"/>
      <c r="M181" s="156"/>
      <c r="T181" s="157"/>
      <c r="AT181" s="153" t="s">
        <v>175</v>
      </c>
      <c r="AU181" s="153" t="s">
        <v>82</v>
      </c>
      <c r="AV181" s="12" t="s">
        <v>80</v>
      </c>
      <c r="AW181" s="12" t="s">
        <v>34</v>
      </c>
      <c r="AX181" s="12" t="s">
        <v>73</v>
      </c>
      <c r="AY181" s="153" t="s">
        <v>163</v>
      </c>
    </row>
    <row r="182" spans="2:65" s="12" customFormat="1">
      <c r="B182" s="152"/>
      <c r="D182" s="150" t="s">
        <v>175</v>
      </c>
      <c r="E182" s="153" t="s">
        <v>19</v>
      </c>
      <c r="F182" s="154" t="s">
        <v>1295</v>
      </c>
      <c r="H182" s="153" t="s">
        <v>19</v>
      </c>
      <c r="I182" s="155"/>
      <c r="L182" s="152"/>
      <c r="M182" s="156"/>
      <c r="T182" s="157"/>
      <c r="AT182" s="153" t="s">
        <v>175</v>
      </c>
      <c r="AU182" s="153" t="s">
        <v>82</v>
      </c>
      <c r="AV182" s="12" t="s">
        <v>80</v>
      </c>
      <c r="AW182" s="12" t="s">
        <v>34</v>
      </c>
      <c r="AX182" s="12" t="s">
        <v>73</v>
      </c>
      <c r="AY182" s="153" t="s">
        <v>163</v>
      </c>
    </row>
    <row r="183" spans="2:65" s="12" customFormat="1">
      <c r="B183" s="152"/>
      <c r="D183" s="150" t="s">
        <v>175</v>
      </c>
      <c r="E183" s="153" t="s">
        <v>19</v>
      </c>
      <c r="F183" s="154" t="s">
        <v>210</v>
      </c>
      <c r="H183" s="153" t="s">
        <v>19</v>
      </c>
      <c r="I183" s="155"/>
      <c r="L183" s="152"/>
      <c r="M183" s="156"/>
      <c r="T183" s="157"/>
      <c r="AT183" s="153" t="s">
        <v>175</v>
      </c>
      <c r="AU183" s="153" t="s">
        <v>82</v>
      </c>
      <c r="AV183" s="12" t="s">
        <v>80</v>
      </c>
      <c r="AW183" s="12" t="s">
        <v>34</v>
      </c>
      <c r="AX183" s="12" t="s">
        <v>73</v>
      </c>
      <c r="AY183" s="153" t="s">
        <v>163</v>
      </c>
    </row>
    <row r="184" spans="2:65" s="13" customFormat="1">
      <c r="B184" s="158"/>
      <c r="D184" s="150" t="s">
        <v>175</v>
      </c>
      <c r="E184" s="159" t="s">
        <v>19</v>
      </c>
      <c r="F184" s="160" t="s">
        <v>1296</v>
      </c>
      <c r="H184" s="161">
        <v>17.38</v>
      </c>
      <c r="I184" s="162"/>
      <c r="L184" s="158"/>
      <c r="M184" s="163"/>
      <c r="T184" s="164"/>
      <c r="AT184" s="159" t="s">
        <v>175</v>
      </c>
      <c r="AU184" s="159" t="s">
        <v>82</v>
      </c>
      <c r="AV184" s="13" t="s">
        <v>82</v>
      </c>
      <c r="AW184" s="13" t="s">
        <v>34</v>
      </c>
      <c r="AX184" s="13" t="s">
        <v>73</v>
      </c>
      <c r="AY184" s="159" t="s">
        <v>163</v>
      </c>
    </row>
    <row r="185" spans="2:65" s="13" customFormat="1">
      <c r="B185" s="158"/>
      <c r="D185" s="150" t="s">
        <v>175</v>
      </c>
      <c r="E185" s="159" t="s">
        <v>19</v>
      </c>
      <c r="F185" s="160" t="s">
        <v>1297</v>
      </c>
      <c r="H185" s="161">
        <v>43.55</v>
      </c>
      <c r="I185" s="162"/>
      <c r="L185" s="158"/>
      <c r="M185" s="163"/>
      <c r="T185" s="164"/>
      <c r="AT185" s="159" t="s">
        <v>175</v>
      </c>
      <c r="AU185" s="159" t="s">
        <v>82</v>
      </c>
      <c r="AV185" s="13" t="s">
        <v>82</v>
      </c>
      <c r="AW185" s="13" t="s">
        <v>34</v>
      </c>
      <c r="AX185" s="13" t="s">
        <v>73</v>
      </c>
      <c r="AY185" s="159" t="s">
        <v>163</v>
      </c>
    </row>
    <row r="186" spans="2:65" s="13" customFormat="1">
      <c r="B186" s="158"/>
      <c r="D186" s="150" t="s">
        <v>175</v>
      </c>
      <c r="E186" s="159" t="s">
        <v>19</v>
      </c>
      <c r="F186" s="160" t="s">
        <v>1283</v>
      </c>
      <c r="H186" s="161">
        <v>75</v>
      </c>
      <c r="I186" s="162"/>
      <c r="L186" s="158"/>
      <c r="M186" s="163"/>
      <c r="T186" s="164"/>
      <c r="AT186" s="159" t="s">
        <v>175</v>
      </c>
      <c r="AU186" s="159" t="s">
        <v>82</v>
      </c>
      <c r="AV186" s="13" t="s">
        <v>82</v>
      </c>
      <c r="AW186" s="13" t="s">
        <v>34</v>
      </c>
      <c r="AX186" s="13" t="s">
        <v>73</v>
      </c>
      <c r="AY186" s="159" t="s">
        <v>163</v>
      </c>
    </row>
    <row r="187" spans="2:65" s="15" customFormat="1">
      <c r="B187" s="172"/>
      <c r="D187" s="150" t="s">
        <v>175</v>
      </c>
      <c r="E187" s="173" t="s">
        <v>19</v>
      </c>
      <c r="F187" s="174" t="s">
        <v>276</v>
      </c>
      <c r="H187" s="175">
        <v>135.93</v>
      </c>
      <c r="I187" s="176"/>
      <c r="L187" s="172"/>
      <c r="M187" s="177"/>
      <c r="T187" s="178"/>
      <c r="AT187" s="173" t="s">
        <v>175</v>
      </c>
      <c r="AU187" s="173" t="s">
        <v>82</v>
      </c>
      <c r="AV187" s="15" t="s">
        <v>181</v>
      </c>
      <c r="AW187" s="15" t="s">
        <v>34</v>
      </c>
      <c r="AX187" s="15" t="s">
        <v>73</v>
      </c>
      <c r="AY187" s="173" t="s">
        <v>163</v>
      </c>
    </row>
    <row r="188" spans="2:65" s="12" customFormat="1">
      <c r="B188" s="152"/>
      <c r="D188" s="150" t="s">
        <v>175</v>
      </c>
      <c r="E188" s="153" t="s">
        <v>19</v>
      </c>
      <c r="F188" s="154" t="s">
        <v>1298</v>
      </c>
      <c r="H188" s="153" t="s">
        <v>19</v>
      </c>
      <c r="I188" s="155"/>
      <c r="L188" s="152"/>
      <c r="M188" s="156"/>
      <c r="T188" s="157"/>
      <c r="AT188" s="153" t="s">
        <v>175</v>
      </c>
      <c r="AU188" s="153" t="s">
        <v>82</v>
      </c>
      <c r="AV188" s="12" t="s">
        <v>80</v>
      </c>
      <c r="AW188" s="12" t="s">
        <v>34</v>
      </c>
      <c r="AX188" s="12" t="s">
        <v>73</v>
      </c>
      <c r="AY188" s="153" t="s">
        <v>163</v>
      </c>
    </row>
    <row r="189" spans="2:65" s="13" customFormat="1">
      <c r="B189" s="158"/>
      <c r="D189" s="150" t="s">
        <v>175</v>
      </c>
      <c r="E189" s="159" t="s">
        <v>19</v>
      </c>
      <c r="F189" s="160" t="s">
        <v>1299</v>
      </c>
      <c r="H189" s="161">
        <v>56.25</v>
      </c>
      <c r="I189" s="162"/>
      <c r="L189" s="158"/>
      <c r="M189" s="163"/>
      <c r="T189" s="164"/>
      <c r="AT189" s="159" t="s">
        <v>175</v>
      </c>
      <c r="AU189" s="159" t="s">
        <v>82</v>
      </c>
      <c r="AV189" s="13" t="s">
        <v>82</v>
      </c>
      <c r="AW189" s="13" t="s">
        <v>34</v>
      </c>
      <c r="AX189" s="13" t="s">
        <v>73</v>
      </c>
      <c r="AY189" s="159" t="s">
        <v>163</v>
      </c>
    </row>
    <row r="190" spans="2:65" s="13" customFormat="1">
      <c r="B190" s="158"/>
      <c r="D190" s="150" t="s">
        <v>175</v>
      </c>
      <c r="E190" s="159" t="s">
        <v>19</v>
      </c>
      <c r="F190" s="160" t="s">
        <v>1300</v>
      </c>
      <c r="H190" s="161">
        <v>118.8</v>
      </c>
      <c r="I190" s="162"/>
      <c r="L190" s="158"/>
      <c r="M190" s="163"/>
      <c r="T190" s="164"/>
      <c r="AT190" s="159" t="s">
        <v>175</v>
      </c>
      <c r="AU190" s="159" t="s">
        <v>82</v>
      </c>
      <c r="AV190" s="13" t="s">
        <v>82</v>
      </c>
      <c r="AW190" s="13" t="s">
        <v>34</v>
      </c>
      <c r="AX190" s="13" t="s">
        <v>73</v>
      </c>
      <c r="AY190" s="159" t="s">
        <v>163</v>
      </c>
    </row>
    <row r="191" spans="2:65" s="13" customFormat="1">
      <c r="B191" s="158"/>
      <c r="D191" s="150" t="s">
        <v>175</v>
      </c>
      <c r="E191" s="159" t="s">
        <v>19</v>
      </c>
      <c r="F191" s="160" t="s">
        <v>1301</v>
      </c>
      <c r="H191" s="161">
        <v>4.5</v>
      </c>
      <c r="I191" s="162"/>
      <c r="L191" s="158"/>
      <c r="M191" s="163"/>
      <c r="T191" s="164"/>
      <c r="AT191" s="159" t="s">
        <v>175</v>
      </c>
      <c r="AU191" s="159" t="s">
        <v>82</v>
      </c>
      <c r="AV191" s="13" t="s">
        <v>82</v>
      </c>
      <c r="AW191" s="13" t="s">
        <v>34</v>
      </c>
      <c r="AX191" s="13" t="s">
        <v>73</v>
      </c>
      <c r="AY191" s="159" t="s">
        <v>163</v>
      </c>
    </row>
    <row r="192" spans="2:65" s="15" customFormat="1">
      <c r="B192" s="172"/>
      <c r="D192" s="150" t="s">
        <v>175</v>
      </c>
      <c r="E192" s="173" t="s">
        <v>19</v>
      </c>
      <c r="F192" s="174" t="s">
        <v>276</v>
      </c>
      <c r="H192" s="175">
        <v>179.55</v>
      </c>
      <c r="I192" s="176"/>
      <c r="L192" s="172"/>
      <c r="M192" s="177"/>
      <c r="T192" s="178"/>
      <c r="AT192" s="173" t="s">
        <v>175</v>
      </c>
      <c r="AU192" s="173" t="s">
        <v>82</v>
      </c>
      <c r="AV192" s="15" t="s">
        <v>181</v>
      </c>
      <c r="AW192" s="15" t="s">
        <v>34</v>
      </c>
      <c r="AX192" s="15" t="s">
        <v>73</v>
      </c>
      <c r="AY192" s="173" t="s">
        <v>163</v>
      </c>
    </row>
    <row r="193" spans="2:65" s="12" customFormat="1">
      <c r="B193" s="152"/>
      <c r="D193" s="150" t="s">
        <v>175</v>
      </c>
      <c r="E193" s="153" t="s">
        <v>19</v>
      </c>
      <c r="F193" s="154" t="s">
        <v>1285</v>
      </c>
      <c r="H193" s="153" t="s">
        <v>19</v>
      </c>
      <c r="I193" s="155"/>
      <c r="L193" s="152"/>
      <c r="M193" s="156"/>
      <c r="T193" s="157"/>
      <c r="AT193" s="153" t="s">
        <v>175</v>
      </c>
      <c r="AU193" s="153" t="s">
        <v>82</v>
      </c>
      <c r="AV193" s="12" t="s">
        <v>80</v>
      </c>
      <c r="AW193" s="12" t="s">
        <v>34</v>
      </c>
      <c r="AX193" s="12" t="s">
        <v>73</v>
      </c>
      <c r="AY193" s="153" t="s">
        <v>163</v>
      </c>
    </row>
    <row r="194" spans="2:65" s="13" customFormat="1">
      <c r="B194" s="158"/>
      <c r="D194" s="150" t="s">
        <v>175</v>
      </c>
      <c r="E194" s="159" t="s">
        <v>19</v>
      </c>
      <c r="F194" s="160" t="s">
        <v>1302</v>
      </c>
      <c r="H194" s="161">
        <v>8.2799999999999994</v>
      </c>
      <c r="I194" s="162"/>
      <c r="L194" s="158"/>
      <c r="M194" s="163"/>
      <c r="T194" s="164"/>
      <c r="AT194" s="159" t="s">
        <v>175</v>
      </c>
      <c r="AU194" s="159" t="s">
        <v>82</v>
      </c>
      <c r="AV194" s="13" t="s">
        <v>82</v>
      </c>
      <c r="AW194" s="13" t="s">
        <v>34</v>
      </c>
      <c r="AX194" s="13" t="s">
        <v>73</v>
      </c>
      <c r="AY194" s="159" t="s">
        <v>163</v>
      </c>
    </row>
    <row r="195" spans="2:65" s="13" customFormat="1">
      <c r="B195" s="158"/>
      <c r="D195" s="150" t="s">
        <v>175</v>
      </c>
      <c r="E195" s="159" t="s">
        <v>19</v>
      </c>
      <c r="F195" s="160" t="s">
        <v>1303</v>
      </c>
      <c r="H195" s="161">
        <v>7.5</v>
      </c>
      <c r="I195" s="162"/>
      <c r="L195" s="158"/>
      <c r="M195" s="163"/>
      <c r="T195" s="164"/>
      <c r="AT195" s="159" t="s">
        <v>175</v>
      </c>
      <c r="AU195" s="159" t="s">
        <v>82</v>
      </c>
      <c r="AV195" s="13" t="s">
        <v>82</v>
      </c>
      <c r="AW195" s="13" t="s">
        <v>34</v>
      </c>
      <c r="AX195" s="13" t="s">
        <v>73</v>
      </c>
      <c r="AY195" s="159" t="s">
        <v>163</v>
      </c>
    </row>
    <row r="196" spans="2:65" s="15" customFormat="1">
      <c r="B196" s="172"/>
      <c r="D196" s="150" t="s">
        <v>175</v>
      </c>
      <c r="E196" s="173" t="s">
        <v>19</v>
      </c>
      <c r="F196" s="174" t="s">
        <v>276</v>
      </c>
      <c r="H196" s="175">
        <v>15.78</v>
      </c>
      <c r="I196" s="176"/>
      <c r="L196" s="172"/>
      <c r="M196" s="177"/>
      <c r="T196" s="178"/>
      <c r="AT196" s="173" t="s">
        <v>175</v>
      </c>
      <c r="AU196" s="173" t="s">
        <v>82</v>
      </c>
      <c r="AV196" s="15" t="s">
        <v>181</v>
      </c>
      <c r="AW196" s="15" t="s">
        <v>34</v>
      </c>
      <c r="AX196" s="15" t="s">
        <v>73</v>
      </c>
      <c r="AY196" s="173" t="s">
        <v>163</v>
      </c>
    </row>
    <row r="197" spans="2:65" s="14" customFormat="1">
      <c r="B197" s="165"/>
      <c r="D197" s="150" t="s">
        <v>175</v>
      </c>
      <c r="E197" s="166" t="s">
        <v>19</v>
      </c>
      <c r="F197" s="167" t="s">
        <v>214</v>
      </c>
      <c r="H197" s="168">
        <v>331.26</v>
      </c>
      <c r="I197" s="169"/>
      <c r="L197" s="165"/>
      <c r="M197" s="170"/>
      <c r="T197" s="171"/>
      <c r="AT197" s="166" t="s">
        <v>175</v>
      </c>
      <c r="AU197" s="166" t="s">
        <v>82</v>
      </c>
      <c r="AV197" s="14" t="s">
        <v>90</v>
      </c>
      <c r="AW197" s="14" t="s">
        <v>34</v>
      </c>
      <c r="AX197" s="14" t="s">
        <v>80</v>
      </c>
      <c r="AY197" s="166" t="s">
        <v>163</v>
      </c>
    </row>
    <row r="198" spans="2:65" s="1" customFormat="1" ht="37.9" customHeight="1">
      <c r="B198" s="33"/>
      <c r="C198" s="133" t="s">
        <v>248</v>
      </c>
      <c r="D198" s="133" t="s">
        <v>166</v>
      </c>
      <c r="E198" s="134" t="s">
        <v>1304</v>
      </c>
      <c r="F198" s="135" t="s">
        <v>1305</v>
      </c>
      <c r="G198" s="136" t="s">
        <v>111</v>
      </c>
      <c r="H198" s="137">
        <v>662.52</v>
      </c>
      <c r="I198" s="138"/>
      <c r="J198" s="139">
        <f>ROUND(I198*H198,2)</f>
        <v>0</v>
      </c>
      <c r="K198" s="135" t="s">
        <v>169</v>
      </c>
      <c r="L198" s="33"/>
      <c r="M198" s="140" t="s">
        <v>19</v>
      </c>
      <c r="N198" s="141" t="s">
        <v>44</v>
      </c>
      <c r="P198" s="142">
        <f>O198*H198</f>
        <v>0</v>
      </c>
      <c r="Q198" s="142">
        <v>0</v>
      </c>
      <c r="R198" s="142">
        <f>Q198*H198</f>
        <v>0</v>
      </c>
      <c r="S198" s="142">
        <v>2.3E-2</v>
      </c>
      <c r="T198" s="143">
        <f>S198*H198</f>
        <v>15.237959999999999</v>
      </c>
      <c r="AR198" s="144" t="s">
        <v>90</v>
      </c>
      <c r="AT198" s="144" t="s">
        <v>166</v>
      </c>
      <c r="AU198" s="144" t="s">
        <v>82</v>
      </c>
      <c r="AY198" s="18" t="s">
        <v>163</v>
      </c>
      <c r="BE198" s="145">
        <f>IF(N198="základní",J198,0)</f>
        <v>0</v>
      </c>
      <c r="BF198" s="145">
        <f>IF(N198="snížená",J198,0)</f>
        <v>0</v>
      </c>
      <c r="BG198" s="145">
        <f>IF(N198="zákl. přenesená",J198,0)</f>
        <v>0</v>
      </c>
      <c r="BH198" s="145">
        <f>IF(N198="sníž. přenesená",J198,0)</f>
        <v>0</v>
      </c>
      <c r="BI198" s="145">
        <f>IF(N198="nulová",J198,0)</f>
        <v>0</v>
      </c>
      <c r="BJ198" s="18" t="s">
        <v>80</v>
      </c>
      <c r="BK198" s="145">
        <f>ROUND(I198*H198,2)</f>
        <v>0</v>
      </c>
      <c r="BL198" s="18" t="s">
        <v>90</v>
      </c>
      <c r="BM198" s="144" t="s">
        <v>1306</v>
      </c>
    </row>
    <row r="199" spans="2:65" s="1" customFormat="1">
      <c r="B199" s="33"/>
      <c r="D199" s="146" t="s">
        <v>171</v>
      </c>
      <c r="F199" s="147" t="s">
        <v>1307</v>
      </c>
      <c r="I199" s="148"/>
      <c r="L199" s="33"/>
      <c r="M199" s="149"/>
      <c r="T199" s="54"/>
      <c r="AT199" s="18" t="s">
        <v>171</v>
      </c>
      <c r="AU199" s="18" t="s">
        <v>82</v>
      </c>
    </row>
    <row r="200" spans="2:65" s="13" customFormat="1">
      <c r="B200" s="158"/>
      <c r="D200" s="150" t="s">
        <v>175</v>
      </c>
      <c r="F200" s="160" t="s">
        <v>1308</v>
      </c>
      <c r="H200" s="161">
        <v>662.52</v>
      </c>
      <c r="I200" s="162"/>
      <c r="L200" s="158"/>
      <c r="M200" s="163"/>
      <c r="T200" s="164"/>
      <c r="AT200" s="159" t="s">
        <v>175</v>
      </c>
      <c r="AU200" s="159" t="s">
        <v>82</v>
      </c>
      <c r="AV200" s="13" t="s">
        <v>82</v>
      </c>
      <c r="AW200" s="13" t="s">
        <v>4</v>
      </c>
      <c r="AX200" s="13" t="s">
        <v>80</v>
      </c>
      <c r="AY200" s="159" t="s">
        <v>163</v>
      </c>
    </row>
    <row r="201" spans="2:65" s="1" customFormat="1" ht="37.9" customHeight="1">
      <c r="B201" s="33"/>
      <c r="C201" s="133" t="s">
        <v>254</v>
      </c>
      <c r="D201" s="133" t="s">
        <v>166</v>
      </c>
      <c r="E201" s="134" t="s">
        <v>1309</v>
      </c>
      <c r="F201" s="135" t="s">
        <v>1310</v>
      </c>
      <c r="G201" s="136" t="s">
        <v>218</v>
      </c>
      <c r="H201" s="137">
        <v>91.427999999999997</v>
      </c>
      <c r="I201" s="138"/>
      <c r="J201" s="139">
        <f>ROUND(I201*H201,2)</f>
        <v>0</v>
      </c>
      <c r="K201" s="135" t="s">
        <v>19</v>
      </c>
      <c r="L201" s="33"/>
      <c r="M201" s="140" t="s">
        <v>19</v>
      </c>
      <c r="N201" s="141" t="s">
        <v>44</v>
      </c>
      <c r="P201" s="142">
        <f>O201*H201</f>
        <v>0</v>
      </c>
      <c r="Q201" s="142">
        <v>0</v>
      </c>
      <c r="R201" s="142">
        <f>Q201*H201</f>
        <v>0</v>
      </c>
      <c r="S201" s="142">
        <v>0</v>
      </c>
      <c r="T201" s="143">
        <f>S201*H201</f>
        <v>0</v>
      </c>
      <c r="AR201" s="144" t="s">
        <v>90</v>
      </c>
      <c r="AT201" s="144" t="s">
        <v>166</v>
      </c>
      <c r="AU201" s="144" t="s">
        <v>82</v>
      </c>
      <c r="AY201" s="18" t="s">
        <v>163</v>
      </c>
      <c r="BE201" s="145">
        <f>IF(N201="základní",J201,0)</f>
        <v>0</v>
      </c>
      <c r="BF201" s="145">
        <f>IF(N201="snížená",J201,0)</f>
        <v>0</v>
      </c>
      <c r="BG201" s="145">
        <f>IF(N201="zákl. přenesená",J201,0)</f>
        <v>0</v>
      </c>
      <c r="BH201" s="145">
        <f>IF(N201="sníž. přenesená",J201,0)</f>
        <v>0</v>
      </c>
      <c r="BI201" s="145">
        <f>IF(N201="nulová",J201,0)</f>
        <v>0</v>
      </c>
      <c r="BJ201" s="18" t="s">
        <v>80</v>
      </c>
      <c r="BK201" s="145">
        <f>ROUND(I201*H201,2)</f>
        <v>0</v>
      </c>
      <c r="BL201" s="18" t="s">
        <v>90</v>
      </c>
      <c r="BM201" s="144" t="s">
        <v>1311</v>
      </c>
    </row>
    <row r="202" spans="2:65" s="1" customFormat="1">
      <c r="B202" s="33"/>
      <c r="D202" s="150" t="s">
        <v>173</v>
      </c>
      <c r="F202" s="151" t="s">
        <v>1312</v>
      </c>
      <c r="I202" s="148"/>
      <c r="L202" s="33"/>
      <c r="M202" s="149"/>
      <c r="T202" s="54"/>
      <c r="AT202" s="18" t="s">
        <v>173</v>
      </c>
      <c r="AU202" s="18" t="s">
        <v>82</v>
      </c>
    </row>
    <row r="203" spans="2:65" s="11" customFormat="1" ht="22.9" customHeight="1">
      <c r="B203" s="121"/>
      <c r="D203" s="122" t="s">
        <v>72</v>
      </c>
      <c r="E203" s="131" t="s">
        <v>285</v>
      </c>
      <c r="F203" s="131" t="s">
        <v>1313</v>
      </c>
      <c r="I203" s="124"/>
      <c r="J203" s="132">
        <f>BK203</f>
        <v>0</v>
      </c>
      <c r="L203" s="121"/>
      <c r="M203" s="126"/>
      <c r="P203" s="127">
        <f>SUM(P204:P230)</f>
        <v>0</v>
      </c>
      <c r="R203" s="127">
        <f>SUM(R204:R230)</f>
        <v>1.7310000000000001E-3</v>
      </c>
      <c r="T203" s="128">
        <f>SUM(T204:T230)</f>
        <v>0</v>
      </c>
      <c r="AR203" s="122" t="s">
        <v>80</v>
      </c>
      <c r="AT203" s="129" t="s">
        <v>72</v>
      </c>
      <c r="AU203" s="129" t="s">
        <v>80</v>
      </c>
      <c r="AY203" s="122" t="s">
        <v>163</v>
      </c>
      <c r="BK203" s="130">
        <f>SUM(BK204:BK230)</f>
        <v>0</v>
      </c>
    </row>
    <row r="204" spans="2:65" s="1" customFormat="1" ht="44.25" customHeight="1">
      <c r="B204" s="33"/>
      <c r="C204" s="133" t="s">
        <v>259</v>
      </c>
      <c r="D204" s="133" t="s">
        <v>166</v>
      </c>
      <c r="E204" s="134" t="s">
        <v>411</v>
      </c>
      <c r="F204" s="135" t="s">
        <v>412</v>
      </c>
      <c r="G204" s="136" t="s">
        <v>107</v>
      </c>
      <c r="H204" s="137">
        <v>12.981999999999999</v>
      </c>
      <c r="I204" s="138"/>
      <c r="J204" s="139">
        <f>ROUND(I204*H204,2)</f>
        <v>0</v>
      </c>
      <c r="K204" s="135" t="s">
        <v>169</v>
      </c>
      <c r="L204" s="33"/>
      <c r="M204" s="140" t="s">
        <v>19</v>
      </c>
      <c r="N204" s="141" t="s">
        <v>44</v>
      </c>
      <c r="P204" s="142">
        <f>O204*H204</f>
        <v>0</v>
      </c>
      <c r="Q204" s="142">
        <v>0</v>
      </c>
      <c r="R204" s="142">
        <f>Q204*H204</f>
        <v>0</v>
      </c>
      <c r="S204" s="142">
        <v>0</v>
      </c>
      <c r="T204" s="143">
        <f>S204*H204</f>
        <v>0</v>
      </c>
      <c r="AR204" s="144" t="s">
        <v>90</v>
      </c>
      <c r="AT204" s="144" t="s">
        <v>166</v>
      </c>
      <c r="AU204" s="144" t="s">
        <v>82</v>
      </c>
      <c r="AY204" s="18" t="s">
        <v>163</v>
      </c>
      <c r="BE204" s="145">
        <f>IF(N204="základní",J204,0)</f>
        <v>0</v>
      </c>
      <c r="BF204" s="145">
        <f>IF(N204="snížená",J204,0)</f>
        <v>0</v>
      </c>
      <c r="BG204" s="145">
        <f>IF(N204="zákl. přenesená",J204,0)</f>
        <v>0</v>
      </c>
      <c r="BH204" s="145">
        <f>IF(N204="sníž. přenesená",J204,0)</f>
        <v>0</v>
      </c>
      <c r="BI204" s="145">
        <f>IF(N204="nulová",J204,0)</f>
        <v>0</v>
      </c>
      <c r="BJ204" s="18" t="s">
        <v>80</v>
      </c>
      <c r="BK204" s="145">
        <f>ROUND(I204*H204,2)</f>
        <v>0</v>
      </c>
      <c r="BL204" s="18" t="s">
        <v>90</v>
      </c>
      <c r="BM204" s="144" t="s">
        <v>1314</v>
      </c>
    </row>
    <row r="205" spans="2:65" s="1" customFormat="1">
      <c r="B205" s="33"/>
      <c r="D205" s="146" t="s">
        <v>171</v>
      </c>
      <c r="F205" s="147" t="s">
        <v>414</v>
      </c>
      <c r="I205" s="148"/>
      <c r="L205" s="33"/>
      <c r="M205" s="149"/>
      <c r="T205" s="54"/>
      <c r="AT205" s="18" t="s">
        <v>171</v>
      </c>
      <c r="AU205" s="18" t="s">
        <v>82</v>
      </c>
    </row>
    <row r="206" spans="2:65" s="13" customFormat="1">
      <c r="B206" s="158"/>
      <c r="D206" s="150" t="s">
        <v>175</v>
      </c>
      <c r="F206" s="160" t="s">
        <v>1315</v>
      </c>
      <c r="H206" s="161">
        <v>12.981999999999999</v>
      </c>
      <c r="I206" s="162"/>
      <c r="L206" s="158"/>
      <c r="M206" s="163"/>
      <c r="T206" s="164"/>
      <c r="AT206" s="159" t="s">
        <v>175</v>
      </c>
      <c r="AU206" s="159" t="s">
        <v>82</v>
      </c>
      <c r="AV206" s="13" t="s">
        <v>82</v>
      </c>
      <c r="AW206" s="13" t="s">
        <v>4</v>
      </c>
      <c r="AX206" s="13" t="s">
        <v>80</v>
      </c>
      <c r="AY206" s="159" t="s">
        <v>163</v>
      </c>
    </row>
    <row r="207" spans="2:65" s="1" customFormat="1" ht="62.65" customHeight="1">
      <c r="B207" s="33"/>
      <c r="C207" s="133" t="s">
        <v>278</v>
      </c>
      <c r="D207" s="133" t="s">
        <v>166</v>
      </c>
      <c r="E207" s="134" t="s">
        <v>279</v>
      </c>
      <c r="F207" s="135" t="s">
        <v>280</v>
      </c>
      <c r="G207" s="136" t="s">
        <v>107</v>
      </c>
      <c r="H207" s="137">
        <v>12.981999999999999</v>
      </c>
      <c r="I207" s="138"/>
      <c r="J207" s="139">
        <f>ROUND(I207*H207,2)</f>
        <v>0</v>
      </c>
      <c r="K207" s="135" t="s">
        <v>169</v>
      </c>
      <c r="L207" s="33"/>
      <c r="M207" s="140" t="s">
        <v>19</v>
      </c>
      <c r="N207" s="141" t="s">
        <v>44</v>
      </c>
      <c r="P207" s="142">
        <f>O207*H207</f>
        <v>0</v>
      </c>
      <c r="Q207" s="142">
        <v>0</v>
      </c>
      <c r="R207" s="142">
        <f>Q207*H207</f>
        <v>0</v>
      </c>
      <c r="S207" s="142">
        <v>0</v>
      </c>
      <c r="T207" s="143">
        <f>S207*H207</f>
        <v>0</v>
      </c>
      <c r="AR207" s="144" t="s">
        <v>90</v>
      </c>
      <c r="AT207" s="144" t="s">
        <v>166</v>
      </c>
      <c r="AU207" s="144" t="s">
        <v>82</v>
      </c>
      <c r="AY207" s="18" t="s">
        <v>163</v>
      </c>
      <c r="BE207" s="145">
        <f>IF(N207="základní",J207,0)</f>
        <v>0</v>
      </c>
      <c r="BF207" s="145">
        <f>IF(N207="snížená",J207,0)</f>
        <v>0</v>
      </c>
      <c r="BG207" s="145">
        <f>IF(N207="zákl. přenesená",J207,0)</f>
        <v>0</v>
      </c>
      <c r="BH207" s="145">
        <f>IF(N207="sníž. přenesená",J207,0)</f>
        <v>0</v>
      </c>
      <c r="BI207" s="145">
        <f>IF(N207="nulová",J207,0)</f>
        <v>0</v>
      </c>
      <c r="BJ207" s="18" t="s">
        <v>80</v>
      </c>
      <c r="BK207" s="145">
        <f>ROUND(I207*H207,2)</f>
        <v>0</v>
      </c>
      <c r="BL207" s="18" t="s">
        <v>90</v>
      </c>
      <c r="BM207" s="144" t="s">
        <v>1316</v>
      </c>
    </row>
    <row r="208" spans="2:65" s="1" customFormat="1">
      <c r="B208" s="33"/>
      <c r="D208" s="146" t="s">
        <v>171</v>
      </c>
      <c r="F208" s="147" t="s">
        <v>282</v>
      </c>
      <c r="I208" s="148"/>
      <c r="L208" s="33"/>
      <c r="M208" s="149"/>
      <c r="T208" s="54"/>
      <c r="AT208" s="18" t="s">
        <v>171</v>
      </c>
      <c r="AU208" s="18" t="s">
        <v>82</v>
      </c>
    </row>
    <row r="209" spans="2:65" s="1" customFormat="1">
      <c r="B209" s="33"/>
      <c r="D209" s="150" t="s">
        <v>173</v>
      </c>
      <c r="F209" s="151" t="s">
        <v>1317</v>
      </c>
      <c r="I209" s="148"/>
      <c r="L209" s="33"/>
      <c r="M209" s="149"/>
      <c r="T209" s="54"/>
      <c r="AT209" s="18" t="s">
        <v>173</v>
      </c>
      <c r="AU209" s="18" t="s">
        <v>82</v>
      </c>
    </row>
    <row r="210" spans="2:65" s="13" customFormat="1">
      <c r="B210" s="158"/>
      <c r="D210" s="150" t="s">
        <v>175</v>
      </c>
      <c r="F210" s="160" t="s">
        <v>1315</v>
      </c>
      <c r="H210" s="161">
        <v>12.981999999999999</v>
      </c>
      <c r="I210" s="162"/>
      <c r="L210" s="158"/>
      <c r="M210" s="163"/>
      <c r="T210" s="164"/>
      <c r="AT210" s="159" t="s">
        <v>175</v>
      </c>
      <c r="AU210" s="159" t="s">
        <v>82</v>
      </c>
      <c r="AV210" s="13" t="s">
        <v>82</v>
      </c>
      <c r="AW210" s="13" t="s">
        <v>4</v>
      </c>
      <c r="AX210" s="13" t="s">
        <v>80</v>
      </c>
      <c r="AY210" s="159" t="s">
        <v>163</v>
      </c>
    </row>
    <row r="211" spans="2:65" s="1" customFormat="1" ht="37.9" customHeight="1">
      <c r="B211" s="33"/>
      <c r="C211" s="133" t="s">
        <v>285</v>
      </c>
      <c r="D211" s="133" t="s">
        <v>166</v>
      </c>
      <c r="E211" s="134" t="s">
        <v>1318</v>
      </c>
      <c r="F211" s="135" t="s">
        <v>1319</v>
      </c>
      <c r="G211" s="136" t="s">
        <v>111</v>
      </c>
      <c r="H211" s="137">
        <v>86.548000000000002</v>
      </c>
      <c r="I211" s="138"/>
      <c r="J211" s="139">
        <f>ROUND(I211*H211,2)</f>
        <v>0</v>
      </c>
      <c r="K211" s="135" t="s">
        <v>169</v>
      </c>
      <c r="L211" s="33"/>
      <c r="M211" s="140" t="s">
        <v>19</v>
      </c>
      <c r="N211" s="141" t="s">
        <v>44</v>
      </c>
      <c r="P211" s="142">
        <f>O211*H211</f>
        <v>0</v>
      </c>
      <c r="Q211" s="142">
        <v>0</v>
      </c>
      <c r="R211" s="142">
        <f>Q211*H211</f>
        <v>0</v>
      </c>
      <c r="S211" s="142">
        <v>0</v>
      </c>
      <c r="T211" s="143">
        <f>S211*H211</f>
        <v>0</v>
      </c>
      <c r="AR211" s="144" t="s">
        <v>90</v>
      </c>
      <c r="AT211" s="144" t="s">
        <v>166</v>
      </c>
      <c r="AU211" s="144" t="s">
        <v>82</v>
      </c>
      <c r="AY211" s="18" t="s">
        <v>163</v>
      </c>
      <c r="BE211" s="145">
        <f>IF(N211="základní",J211,0)</f>
        <v>0</v>
      </c>
      <c r="BF211" s="145">
        <f>IF(N211="snížená",J211,0)</f>
        <v>0</v>
      </c>
      <c r="BG211" s="145">
        <f>IF(N211="zákl. přenesená",J211,0)</f>
        <v>0</v>
      </c>
      <c r="BH211" s="145">
        <f>IF(N211="sníž. přenesená",J211,0)</f>
        <v>0</v>
      </c>
      <c r="BI211" s="145">
        <f>IF(N211="nulová",J211,0)</f>
        <v>0</v>
      </c>
      <c r="BJ211" s="18" t="s">
        <v>80</v>
      </c>
      <c r="BK211" s="145">
        <f>ROUND(I211*H211,2)</f>
        <v>0</v>
      </c>
      <c r="BL211" s="18" t="s">
        <v>90</v>
      </c>
      <c r="BM211" s="144" t="s">
        <v>1320</v>
      </c>
    </row>
    <row r="212" spans="2:65" s="1" customFormat="1">
      <c r="B212" s="33"/>
      <c r="D212" s="146" t="s">
        <v>171</v>
      </c>
      <c r="F212" s="147" t="s">
        <v>1321</v>
      </c>
      <c r="I212" s="148"/>
      <c r="L212" s="33"/>
      <c r="M212" s="149"/>
      <c r="T212" s="54"/>
      <c r="AT212" s="18" t="s">
        <v>171</v>
      </c>
      <c r="AU212" s="18" t="s">
        <v>82</v>
      </c>
    </row>
    <row r="213" spans="2:65" s="12" customFormat="1">
      <c r="B213" s="152"/>
      <c r="D213" s="150" t="s">
        <v>175</v>
      </c>
      <c r="E213" s="153" t="s">
        <v>19</v>
      </c>
      <c r="F213" s="154" t="s">
        <v>1322</v>
      </c>
      <c r="H213" s="153" t="s">
        <v>19</v>
      </c>
      <c r="I213" s="155"/>
      <c r="L213" s="152"/>
      <c r="M213" s="156"/>
      <c r="T213" s="157"/>
      <c r="AT213" s="153" t="s">
        <v>175</v>
      </c>
      <c r="AU213" s="153" t="s">
        <v>82</v>
      </c>
      <c r="AV213" s="12" t="s">
        <v>80</v>
      </c>
      <c r="AW213" s="12" t="s">
        <v>34</v>
      </c>
      <c r="AX213" s="12" t="s">
        <v>73</v>
      </c>
      <c r="AY213" s="153" t="s">
        <v>163</v>
      </c>
    </row>
    <row r="214" spans="2:65" s="12" customFormat="1">
      <c r="B214" s="152"/>
      <c r="D214" s="150" t="s">
        <v>175</v>
      </c>
      <c r="E214" s="153" t="s">
        <v>19</v>
      </c>
      <c r="F214" s="154" t="s">
        <v>269</v>
      </c>
      <c r="H214" s="153" t="s">
        <v>19</v>
      </c>
      <c r="I214" s="155"/>
      <c r="L214" s="152"/>
      <c r="M214" s="156"/>
      <c r="T214" s="157"/>
      <c r="AT214" s="153" t="s">
        <v>175</v>
      </c>
      <c r="AU214" s="153" t="s">
        <v>82</v>
      </c>
      <c r="AV214" s="12" t="s">
        <v>80</v>
      </c>
      <c r="AW214" s="12" t="s">
        <v>34</v>
      </c>
      <c r="AX214" s="12" t="s">
        <v>73</v>
      </c>
      <c r="AY214" s="153" t="s">
        <v>163</v>
      </c>
    </row>
    <row r="215" spans="2:65" s="12" customFormat="1">
      <c r="B215" s="152"/>
      <c r="D215" s="150" t="s">
        <v>175</v>
      </c>
      <c r="E215" s="153" t="s">
        <v>19</v>
      </c>
      <c r="F215" s="154" t="s">
        <v>336</v>
      </c>
      <c r="H215" s="153" t="s">
        <v>19</v>
      </c>
      <c r="I215" s="155"/>
      <c r="L215" s="152"/>
      <c r="M215" s="156"/>
      <c r="T215" s="157"/>
      <c r="AT215" s="153" t="s">
        <v>175</v>
      </c>
      <c r="AU215" s="153" t="s">
        <v>82</v>
      </c>
      <c r="AV215" s="12" t="s">
        <v>80</v>
      </c>
      <c r="AW215" s="12" t="s">
        <v>34</v>
      </c>
      <c r="AX215" s="12" t="s">
        <v>73</v>
      </c>
      <c r="AY215" s="153" t="s">
        <v>163</v>
      </c>
    </row>
    <row r="216" spans="2:65" s="13" customFormat="1">
      <c r="B216" s="158"/>
      <c r="D216" s="150" t="s">
        <v>175</v>
      </c>
      <c r="E216" s="159" t="s">
        <v>19</v>
      </c>
      <c r="F216" s="160" t="s">
        <v>1323</v>
      </c>
      <c r="H216" s="161">
        <v>25.3</v>
      </c>
      <c r="I216" s="162"/>
      <c r="L216" s="158"/>
      <c r="M216" s="163"/>
      <c r="T216" s="164"/>
      <c r="AT216" s="159" t="s">
        <v>175</v>
      </c>
      <c r="AU216" s="159" t="s">
        <v>82</v>
      </c>
      <c r="AV216" s="13" t="s">
        <v>82</v>
      </c>
      <c r="AW216" s="13" t="s">
        <v>34</v>
      </c>
      <c r="AX216" s="13" t="s">
        <v>73</v>
      </c>
      <c r="AY216" s="159" t="s">
        <v>163</v>
      </c>
    </row>
    <row r="217" spans="2:65" s="13" customFormat="1">
      <c r="B217" s="158"/>
      <c r="D217" s="150" t="s">
        <v>175</v>
      </c>
      <c r="E217" s="159" t="s">
        <v>19</v>
      </c>
      <c r="F217" s="160" t="s">
        <v>1324</v>
      </c>
      <c r="H217" s="161">
        <v>15.2</v>
      </c>
      <c r="I217" s="162"/>
      <c r="L217" s="158"/>
      <c r="M217" s="163"/>
      <c r="T217" s="164"/>
      <c r="AT217" s="159" t="s">
        <v>175</v>
      </c>
      <c r="AU217" s="159" t="s">
        <v>82</v>
      </c>
      <c r="AV217" s="13" t="s">
        <v>82</v>
      </c>
      <c r="AW217" s="13" t="s">
        <v>34</v>
      </c>
      <c r="AX217" s="13" t="s">
        <v>73</v>
      </c>
      <c r="AY217" s="159" t="s">
        <v>163</v>
      </c>
    </row>
    <row r="218" spans="2:65" s="13" customFormat="1">
      <c r="B218" s="158"/>
      <c r="D218" s="150" t="s">
        <v>175</v>
      </c>
      <c r="E218" s="159" t="s">
        <v>19</v>
      </c>
      <c r="F218" s="160" t="s">
        <v>1325</v>
      </c>
      <c r="H218" s="161">
        <v>26.207999999999998</v>
      </c>
      <c r="I218" s="162"/>
      <c r="L218" s="158"/>
      <c r="M218" s="163"/>
      <c r="T218" s="164"/>
      <c r="AT218" s="159" t="s">
        <v>175</v>
      </c>
      <c r="AU218" s="159" t="s">
        <v>82</v>
      </c>
      <c r="AV218" s="13" t="s">
        <v>82</v>
      </c>
      <c r="AW218" s="13" t="s">
        <v>34</v>
      </c>
      <c r="AX218" s="13" t="s">
        <v>73</v>
      </c>
      <c r="AY218" s="159" t="s">
        <v>163</v>
      </c>
    </row>
    <row r="219" spans="2:65" s="13" customFormat="1">
      <c r="B219" s="158"/>
      <c r="D219" s="150" t="s">
        <v>175</v>
      </c>
      <c r="E219" s="159" t="s">
        <v>19</v>
      </c>
      <c r="F219" s="160" t="s">
        <v>1326</v>
      </c>
      <c r="H219" s="161">
        <v>17.84</v>
      </c>
      <c r="I219" s="162"/>
      <c r="L219" s="158"/>
      <c r="M219" s="163"/>
      <c r="T219" s="164"/>
      <c r="AT219" s="159" t="s">
        <v>175</v>
      </c>
      <c r="AU219" s="159" t="s">
        <v>82</v>
      </c>
      <c r="AV219" s="13" t="s">
        <v>82</v>
      </c>
      <c r="AW219" s="13" t="s">
        <v>34</v>
      </c>
      <c r="AX219" s="13" t="s">
        <v>73</v>
      </c>
      <c r="AY219" s="159" t="s">
        <v>163</v>
      </c>
    </row>
    <row r="220" spans="2:65" s="13" customFormat="1">
      <c r="B220" s="158"/>
      <c r="D220" s="150" t="s">
        <v>175</v>
      </c>
      <c r="E220" s="159" t="s">
        <v>19</v>
      </c>
      <c r="F220" s="160" t="s">
        <v>1327</v>
      </c>
      <c r="H220" s="161">
        <v>2</v>
      </c>
      <c r="I220" s="162"/>
      <c r="L220" s="158"/>
      <c r="M220" s="163"/>
      <c r="T220" s="164"/>
      <c r="AT220" s="159" t="s">
        <v>175</v>
      </c>
      <c r="AU220" s="159" t="s">
        <v>82</v>
      </c>
      <c r="AV220" s="13" t="s">
        <v>82</v>
      </c>
      <c r="AW220" s="13" t="s">
        <v>34</v>
      </c>
      <c r="AX220" s="13" t="s">
        <v>73</v>
      </c>
      <c r="AY220" s="159" t="s">
        <v>163</v>
      </c>
    </row>
    <row r="221" spans="2:65" s="14" customFormat="1">
      <c r="B221" s="165"/>
      <c r="D221" s="150" t="s">
        <v>175</v>
      </c>
      <c r="E221" s="166" t="s">
        <v>1218</v>
      </c>
      <c r="F221" s="167" t="s">
        <v>214</v>
      </c>
      <c r="H221" s="168">
        <v>86.548000000000002</v>
      </c>
      <c r="I221" s="169"/>
      <c r="L221" s="165"/>
      <c r="M221" s="170"/>
      <c r="T221" s="171"/>
      <c r="AT221" s="166" t="s">
        <v>175</v>
      </c>
      <c r="AU221" s="166" t="s">
        <v>82</v>
      </c>
      <c r="AV221" s="14" t="s">
        <v>90</v>
      </c>
      <c r="AW221" s="14" t="s">
        <v>34</v>
      </c>
      <c r="AX221" s="14" t="s">
        <v>80</v>
      </c>
      <c r="AY221" s="166" t="s">
        <v>163</v>
      </c>
    </row>
    <row r="222" spans="2:65" s="1" customFormat="1" ht="55.5" customHeight="1">
      <c r="B222" s="33"/>
      <c r="C222" s="133" t="s">
        <v>292</v>
      </c>
      <c r="D222" s="133" t="s">
        <v>166</v>
      </c>
      <c r="E222" s="134" t="s">
        <v>1328</v>
      </c>
      <c r="F222" s="135" t="s">
        <v>1329</v>
      </c>
      <c r="G222" s="136" t="s">
        <v>111</v>
      </c>
      <c r="H222" s="137">
        <v>86.548000000000002</v>
      </c>
      <c r="I222" s="138"/>
      <c r="J222" s="139">
        <f>ROUND(I222*H222,2)</f>
        <v>0</v>
      </c>
      <c r="K222" s="135" t="s">
        <v>169</v>
      </c>
      <c r="L222" s="33"/>
      <c r="M222" s="140" t="s">
        <v>19</v>
      </c>
      <c r="N222" s="141" t="s">
        <v>44</v>
      </c>
      <c r="P222" s="142">
        <f>O222*H222</f>
        <v>0</v>
      </c>
      <c r="Q222" s="142">
        <v>0</v>
      </c>
      <c r="R222" s="142">
        <f>Q222*H222</f>
        <v>0</v>
      </c>
      <c r="S222" s="142">
        <v>0</v>
      </c>
      <c r="T222" s="143">
        <f>S222*H222</f>
        <v>0</v>
      </c>
      <c r="AR222" s="144" t="s">
        <v>90</v>
      </c>
      <c r="AT222" s="144" t="s">
        <v>166</v>
      </c>
      <c r="AU222" s="144" t="s">
        <v>82</v>
      </c>
      <c r="AY222" s="18" t="s">
        <v>163</v>
      </c>
      <c r="BE222" s="145">
        <f>IF(N222="základní",J222,0)</f>
        <v>0</v>
      </c>
      <c r="BF222" s="145">
        <f>IF(N222="snížená",J222,0)</f>
        <v>0</v>
      </c>
      <c r="BG222" s="145">
        <f>IF(N222="zákl. přenesená",J222,0)</f>
        <v>0</v>
      </c>
      <c r="BH222" s="145">
        <f>IF(N222="sníž. přenesená",J222,0)</f>
        <v>0</v>
      </c>
      <c r="BI222" s="145">
        <f>IF(N222="nulová",J222,0)</f>
        <v>0</v>
      </c>
      <c r="BJ222" s="18" t="s">
        <v>80</v>
      </c>
      <c r="BK222" s="145">
        <f>ROUND(I222*H222,2)</f>
        <v>0</v>
      </c>
      <c r="BL222" s="18" t="s">
        <v>90</v>
      </c>
      <c r="BM222" s="144" t="s">
        <v>1330</v>
      </c>
    </row>
    <row r="223" spans="2:65" s="1" customFormat="1">
      <c r="B223" s="33"/>
      <c r="D223" s="146" t="s">
        <v>171</v>
      </c>
      <c r="F223" s="147" t="s">
        <v>1331</v>
      </c>
      <c r="I223" s="148"/>
      <c r="L223" s="33"/>
      <c r="M223" s="149"/>
      <c r="T223" s="54"/>
      <c r="AT223" s="18" t="s">
        <v>171</v>
      </c>
      <c r="AU223" s="18" t="s">
        <v>82</v>
      </c>
    </row>
    <row r="224" spans="2:65" s="1" customFormat="1" ht="37.9" customHeight="1">
      <c r="B224" s="33"/>
      <c r="C224" s="133" t="s">
        <v>298</v>
      </c>
      <c r="D224" s="133" t="s">
        <v>166</v>
      </c>
      <c r="E224" s="134" t="s">
        <v>1332</v>
      </c>
      <c r="F224" s="135" t="s">
        <v>1333</v>
      </c>
      <c r="G224" s="136" t="s">
        <v>111</v>
      </c>
      <c r="H224" s="137">
        <v>86.548000000000002</v>
      </c>
      <c r="I224" s="138"/>
      <c r="J224" s="139">
        <f>ROUND(I224*H224,2)</f>
        <v>0</v>
      </c>
      <c r="K224" s="135" t="s">
        <v>169</v>
      </c>
      <c r="L224" s="33"/>
      <c r="M224" s="140" t="s">
        <v>19</v>
      </c>
      <c r="N224" s="141" t="s">
        <v>44</v>
      </c>
      <c r="P224" s="142">
        <f>O224*H224</f>
        <v>0</v>
      </c>
      <c r="Q224" s="142">
        <v>0</v>
      </c>
      <c r="R224" s="142">
        <f>Q224*H224</f>
        <v>0</v>
      </c>
      <c r="S224" s="142">
        <v>0</v>
      </c>
      <c r="T224" s="143">
        <f>S224*H224</f>
        <v>0</v>
      </c>
      <c r="AR224" s="144" t="s">
        <v>90</v>
      </c>
      <c r="AT224" s="144" t="s">
        <v>166</v>
      </c>
      <c r="AU224" s="144" t="s">
        <v>82</v>
      </c>
      <c r="AY224" s="18" t="s">
        <v>163</v>
      </c>
      <c r="BE224" s="145">
        <f>IF(N224="základní",J224,0)</f>
        <v>0</v>
      </c>
      <c r="BF224" s="145">
        <f>IF(N224="snížená",J224,0)</f>
        <v>0</v>
      </c>
      <c r="BG224" s="145">
        <f>IF(N224="zákl. přenesená",J224,0)</f>
        <v>0</v>
      </c>
      <c r="BH224" s="145">
        <f>IF(N224="sníž. přenesená",J224,0)</f>
        <v>0</v>
      </c>
      <c r="BI224" s="145">
        <f>IF(N224="nulová",J224,0)</f>
        <v>0</v>
      </c>
      <c r="BJ224" s="18" t="s">
        <v>80</v>
      </c>
      <c r="BK224" s="145">
        <f>ROUND(I224*H224,2)</f>
        <v>0</v>
      </c>
      <c r="BL224" s="18" t="s">
        <v>90</v>
      </c>
      <c r="BM224" s="144" t="s">
        <v>1334</v>
      </c>
    </row>
    <row r="225" spans="2:65" s="1" customFormat="1">
      <c r="B225" s="33"/>
      <c r="D225" s="146" t="s">
        <v>171</v>
      </c>
      <c r="F225" s="147" t="s">
        <v>1335</v>
      </c>
      <c r="I225" s="148"/>
      <c r="L225" s="33"/>
      <c r="M225" s="149"/>
      <c r="T225" s="54"/>
      <c r="AT225" s="18" t="s">
        <v>171</v>
      </c>
      <c r="AU225" s="18" t="s">
        <v>82</v>
      </c>
    </row>
    <row r="226" spans="2:65" s="1" customFormat="1" ht="16.5" customHeight="1">
      <c r="B226" s="33"/>
      <c r="C226" s="179" t="s">
        <v>7</v>
      </c>
      <c r="D226" s="179" t="s">
        <v>342</v>
      </c>
      <c r="E226" s="180" t="s">
        <v>1336</v>
      </c>
      <c r="F226" s="181" t="s">
        <v>1337</v>
      </c>
      <c r="G226" s="182" t="s">
        <v>955</v>
      </c>
      <c r="H226" s="183">
        <v>1.7310000000000001</v>
      </c>
      <c r="I226" s="184"/>
      <c r="J226" s="185">
        <f>ROUND(I226*H226,2)</f>
        <v>0</v>
      </c>
      <c r="K226" s="181" t="s">
        <v>169</v>
      </c>
      <c r="L226" s="186"/>
      <c r="M226" s="187" t="s">
        <v>19</v>
      </c>
      <c r="N226" s="188" t="s">
        <v>44</v>
      </c>
      <c r="P226" s="142">
        <f>O226*H226</f>
        <v>0</v>
      </c>
      <c r="Q226" s="142">
        <v>1E-3</v>
      </c>
      <c r="R226" s="142">
        <f>Q226*H226</f>
        <v>1.7310000000000001E-3</v>
      </c>
      <c r="S226" s="142">
        <v>0</v>
      </c>
      <c r="T226" s="143">
        <f>S226*H226</f>
        <v>0</v>
      </c>
      <c r="AR226" s="144" t="s">
        <v>215</v>
      </c>
      <c r="AT226" s="144" t="s">
        <v>342</v>
      </c>
      <c r="AU226" s="144" t="s">
        <v>82</v>
      </c>
      <c r="AY226" s="18" t="s">
        <v>163</v>
      </c>
      <c r="BE226" s="145">
        <f>IF(N226="základní",J226,0)</f>
        <v>0</v>
      </c>
      <c r="BF226" s="145">
        <f>IF(N226="snížená",J226,0)</f>
        <v>0</v>
      </c>
      <c r="BG226" s="145">
        <f>IF(N226="zákl. přenesená",J226,0)</f>
        <v>0</v>
      </c>
      <c r="BH226" s="145">
        <f>IF(N226="sníž. přenesená",J226,0)</f>
        <v>0</v>
      </c>
      <c r="BI226" s="145">
        <f>IF(N226="nulová",J226,0)</f>
        <v>0</v>
      </c>
      <c r="BJ226" s="18" t="s">
        <v>80</v>
      </c>
      <c r="BK226" s="145">
        <f>ROUND(I226*H226,2)</f>
        <v>0</v>
      </c>
      <c r="BL226" s="18" t="s">
        <v>90</v>
      </c>
      <c r="BM226" s="144" t="s">
        <v>1338</v>
      </c>
    </row>
    <row r="227" spans="2:65" s="13" customFormat="1">
      <c r="B227" s="158"/>
      <c r="D227" s="150" t="s">
        <v>175</v>
      </c>
      <c r="F227" s="160" t="s">
        <v>1339</v>
      </c>
      <c r="H227" s="161">
        <v>1.7310000000000001</v>
      </c>
      <c r="I227" s="162"/>
      <c r="L227" s="158"/>
      <c r="M227" s="163"/>
      <c r="T227" s="164"/>
      <c r="AT227" s="159" t="s">
        <v>175</v>
      </c>
      <c r="AU227" s="159" t="s">
        <v>82</v>
      </c>
      <c r="AV227" s="13" t="s">
        <v>82</v>
      </c>
      <c r="AW227" s="13" t="s">
        <v>4</v>
      </c>
      <c r="AX227" s="13" t="s">
        <v>80</v>
      </c>
      <c r="AY227" s="159" t="s">
        <v>163</v>
      </c>
    </row>
    <row r="228" spans="2:65" s="1" customFormat="1" ht="21.75" customHeight="1">
      <c r="B228" s="33"/>
      <c r="C228" s="133" t="s">
        <v>316</v>
      </c>
      <c r="D228" s="133" t="s">
        <v>166</v>
      </c>
      <c r="E228" s="134" t="s">
        <v>1340</v>
      </c>
      <c r="F228" s="135" t="s">
        <v>1341</v>
      </c>
      <c r="G228" s="136" t="s">
        <v>107</v>
      </c>
      <c r="H228" s="137">
        <v>5.1929999999999996</v>
      </c>
      <c r="I228" s="138"/>
      <c r="J228" s="139">
        <f>ROUND(I228*H228,2)</f>
        <v>0</v>
      </c>
      <c r="K228" s="135" t="s">
        <v>169</v>
      </c>
      <c r="L228" s="33"/>
      <c r="M228" s="140" t="s">
        <v>19</v>
      </c>
      <c r="N228" s="141" t="s">
        <v>44</v>
      </c>
      <c r="P228" s="142">
        <f>O228*H228</f>
        <v>0</v>
      </c>
      <c r="Q228" s="142">
        <v>0</v>
      </c>
      <c r="R228" s="142">
        <f>Q228*H228</f>
        <v>0</v>
      </c>
      <c r="S228" s="142">
        <v>0</v>
      </c>
      <c r="T228" s="143">
        <f>S228*H228</f>
        <v>0</v>
      </c>
      <c r="AR228" s="144" t="s">
        <v>90</v>
      </c>
      <c r="AT228" s="144" t="s">
        <v>166</v>
      </c>
      <c r="AU228" s="144" t="s">
        <v>82</v>
      </c>
      <c r="AY228" s="18" t="s">
        <v>163</v>
      </c>
      <c r="BE228" s="145">
        <f>IF(N228="základní",J228,0)</f>
        <v>0</v>
      </c>
      <c r="BF228" s="145">
        <f>IF(N228="snížená",J228,0)</f>
        <v>0</v>
      </c>
      <c r="BG228" s="145">
        <f>IF(N228="zákl. přenesená",J228,0)</f>
        <v>0</v>
      </c>
      <c r="BH228" s="145">
        <f>IF(N228="sníž. přenesená",J228,0)</f>
        <v>0</v>
      </c>
      <c r="BI228" s="145">
        <f>IF(N228="nulová",J228,0)</f>
        <v>0</v>
      </c>
      <c r="BJ228" s="18" t="s">
        <v>80</v>
      </c>
      <c r="BK228" s="145">
        <f>ROUND(I228*H228,2)</f>
        <v>0</v>
      </c>
      <c r="BL228" s="18" t="s">
        <v>90</v>
      </c>
      <c r="BM228" s="144" t="s">
        <v>1342</v>
      </c>
    </row>
    <row r="229" spans="2:65" s="1" customFormat="1">
      <c r="B229" s="33"/>
      <c r="D229" s="146" t="s">
        <v>171</v>
      </c>
      <c r="F229" s="147" t="s">
        <v>1343</v>
      </c>
      <c r="I229" s="148"/>
      <c r="L229" s="33"/>
      <c r="M229" s="149"/>
      <c r="T229" s="54"/>
      <c r="AT229" s="18" t="s">
        <v>171</v>
      </c>
      <c r="AU229" s="18" t="s">
        <v>82</v>
      </c>
    </row>
    <row r="230" spans="2:65" s="13" customFormat="1">
      <c r="B230" s="158"/>
      <c r="D230" s="150" t="s">
        <v>175</v>
      </c>
      <c r="F230" s="160" t="s">
        <v>1344</v>
      </c>
      <c r="H230" s="161">
        <v>5.1929999999999996</v>
      </c>
      <c r="I230" s="162"/>
      <c r="L230" s="158"/>
      <c r="M230" s="163"/>
      <c r="T230" s="164"/>
      <c r="AT230" s="159" t="s">
        <v>175</v>
      </c>
      <c r="AU230" s="159" t="s">
        <v>82</v>
      </c>
      <c r="AV230" s="13" t="s">
        <v>82</v>
      </c>
      <c r="AW230" s="13" t="s">
        <v>4</v>
      </c>
      <c r="AX230" s="13" t="s">
        <v>80</v>
      </c>
      <c r="AY230" s="159" t="s">
        <v>163</v>
      </c>
    </row>
    <row r="231" spans="2:65" s="11" customFormat="1" ht="22.9" customHeight="1">
      <c r="B231" s="121"/>
      <c r="D231" s="122" t="s">
        <v>72</v>
      </c>
      <c r="E231" s="131" t="s">
        <v>1345</v>
      </c>
      <c r="F231" s="131" t="s">
        <v>1346</v>
      </c>
      <c r="I231" s="124"/>
      <c r="J231" s="132">
        <f>BK231</f>
        <v>0</v>
      </c>
      <c r="L231" s="121"/>
      <c r="M231" s="126"/>
      <c r="P231" s="127">
        <f>SUM(P232:P246)</f>
        <v>0</v>
      </c>
      <c r="R231" s="127">
        <f>SUM(R232:R246)</f>
        <v>0.24842</v>
      </c>
      <c r="T231" s="128">
        <f>SUM(T232:T246)</f>
        <v>0</v>
      </c>
      <c r="AR231" s="122" t="s">
        <v>80</v>
      </c>
      <c r="AT231" s="129" t="s">
        <v>72</v>
      </c>
      <c r="AU231" s="129" t="s">
        <v>80</v>
      </c>
      <c r="AY231" s="122" t="s">
        <v>163</v>
      </c>
      <c r="BK231" s="130">
        <f>SUM(BK232:BK246)</f>
        <v>0</v>
      </c>
    </row>
    <row r="232" spans="2:65" s="1" customFormat="1" ht="44.25" customHeight="1">
      <c r="B232" s="33"/>
      <c r="C232" s="133" t="s">
        <v>341</v>
      </c>
      <c r="D232" s="133" t="s">
        <v>166</v>
      </c>
      <c r="E232" s="134" t="s">
        <v>1347</v>
      </c>
      <c r="F232" s="135" t="s">
        <v>1348</v>
      </c>
      <c r="G232" s="136" t="s">
        <v>184</v>
      </c>
      <c r="H232" s="137">
        <v>2</v>
      </c>
      <c r="I232" s="138"/>
      <c r="J232" s="139">
        <f>ROUND(I232*H232,2)</f>
        <v>0</v>
      </c>
      <c r="K232" s="135" t="s">
        <v>169</v>
      </c>
      <c r="L232" s="33"/>
      <c r="M232" s="140" t="s">
        <v>19</v>
      </c>
      <c r="N232" s="141" t="s">
        <v>44</v>
      </c>
      <c r="P232" s="142">
        <f>O232*H232</f>
        <v>0</v>
      </c>
      <c r="Q232" s="142">
        <v>0</v>
      </c>
      <c r="R232" s="142">
        <f>Q232*H232</f>
        <v>0</v>
      </c>
      <c r="S232" s="142">
        <v>0</v>
      </c>
      <c r="T232" s="143">
        <f>S232*H232</f>
        <v>0</v>
      </c>
      <c r="AR232" s="144" t="s">
        <v>90</v>
      </c>
      <c r="AT232" s="144" t="s">
        <v>166</v>
      </c>
      <c r="AU232" s="144" t="s">
        <v>82</v>
      </c>
      <c r="AY232" s="18" t="s">
        <v>163</v>
      </c>
      <c r="BE232" s="145">
        <f>IF(N232="základní",J232,0)</f>
        <v>0</v>
      </c>
      <c r="BF232" s="145">
        <f>IF(N232="snížená",J232,0)</f>
        <v>0</v>
      </c>
      <c r="BG232" s="145">
        <f>IF(N232="zákl. přenesená",J232,0)</f>
        <v>0</v>
      </c>
      <c r="BH232" s="145">
        <f>IF(N232="sníž. přenesená",J232,0)</f>
        <v>0</v>
      </c>
      <c r="BI232" s="145">
        <f>IF(N232="nulová",J232,0)</f>
        <v>0</v>
      </c>
      <c r="BJ232" s="18" t="s">
        <v>80</v>
      </c>
      <c r="BK232" s="145">
        <f>ROUND(I232*H232,2)</f>
        <v>0</v>
      </c>
      <c r="BL232" s="18" t="s">
        <v>90</v>
      </c>
      <c r="BM232" s="144" t="s">
        <v>1349</v>
      </c>
    </row>
    <row r="233" spans="2:65" s="1" customFormat="1">
      <c r="B233" s="33"/>
      <c r="D233" s="146" t="s">
        <v>171</v>
      </c>
      <c r="F233" s="147" t="s">
        <v>1350</v>
      </c>
      <c r="I233" s="148"/>
      <c r="L233" s="33"/>
      <c r="M233" s="149"/>
      <c r="T233" s="54"/>
      <c r="AT233" s="18" t="s">
        <v>171</v>
      </c>
      <c r="AU233" s="18" t="s">
        <v>82</v>
      </c>
    </row>
    <row r="234" spans="2:65" s="1" customFormat="1">
      <c r="B234" s="33"/>
      <c r="D234" s="150" t="s">
        <v>173</v>
      </c>
      <c r="F234" s="151" t="s">
        <v>1351</v>
      </c>
      <c r="I234" s="148"/>
      <c r="L234" s="33"/>
      <c r="M234" s="149"/>
      <c r="T234" s="54"/>
      <c r="AT234" s="18" t="s">
        <v>173</v>
      </c>
      <c r="AU234" s="18" t="s">
        <v>82</v>
      </c>
    </row>
    <row r="235" spans="2:65" s="1" customFormat="1" ht="16.5" customHeight="1">
      <c r="B235" s="33"/>
      <c r="C235" s="179" t="s">
        <v>349</v>
      </c>
      <c r="D235" s="179" t="s">
        <v>342</v>
      </c>
      <c r="E235" s="180" t="s">
        <v>1352</v>
      </c>
      <c r="F235" s="181" t="s">
        <v>1353</v>
      </c>
      <c r="G235" s="182" t="s">
        <v>107</v>
      </c>
      <c r="H235" s="183">
        <v>1</v>
      </c>
      <c r="I235" s="184"/>
      <c r="J235" s="185">
        <f>ROUND(I235*H235,2)</f>
        <v>0</v>
      </c>
      <c r="K235" s="181" t="s">
        <v>169</v>
      </c>
      <c r="L235" s="186"/>
      <c r="M235" s="187" t="s">
        <v>19</v>
      </c>
      <c r="N235" s="188" t="s">
        <v>44</v>
      </c>
      <c r="P235" s="142">
        <f>O235*H235</f>
        <v>0</v>
      </c>
      <c r="Q235" s="142">
        <v>0.22</v>
      </c>
      <c r="R235" s="142">
        <f>Q235*H235</f>
        <v>0.22</v>
      </c>
      <c r="S235" s="142">
        <v>0</v>
      </c>
      <c r="T235" s="143">
        <f>S235*H235</f>
        <v>0</v>
      </c>
      <c r="AR235" s="144" t="s">
        <v>215</v>
      </c>
      <c r="AT235" s="144" t="s">
        <v>342</v>
      </c>
      <c r="AU235" s="144" t="s">
        <v>82</v>
      </c>
      <c r="AY235" s="18" t="s">
        <v>163</v>
      </c>
      <c r="BE235" s="145">
        <f>IF(N235="základní",J235,0)</f>
        <v>0</v>
      </c>
      <c r="BF235" s="145">
        <f>IF(N235="snížená",J235,0)</f>
        <v>0</v>
      </c>
      <c r="BG235" s="145">
        <f>IF(N235="zákl. přenesená",J235,0)</f>
        <v>0</v>
      </c>
      <c r="BH235" s="145">
        <f>IF(N235="sníž. přenesená",J235,0)</f>
        <v>0</v>
      </c>
      <c r="BI235" s="145">
        <f>IF(N235="nulová",J235,0)</f>
        <v>0</v>
      </c>
      <c r="BJ235" s="18" t="s">
        <v>80</v>
      </c>
      <c r="BK235" s="145">
        <f>ROUND(I235*H235,2)</f>
        <v>0</v>
      </c>
      <c r="BL235" s="18" t="s">
        <v>90</v>
      </c>
      <c r="BM235" s="144" t="s">
        <v>1354</v>
      </c>
    </row>
    <row r="236" spans="2:65" s="13" customFormat="1">
      <c r="B236" s="158"/>
      <c r="D236" s="150" t="s">
        <v>175</v>
      </c>
      <c r="F236" s="160" t="s">
        <v>1355</v>
      </c>
      <c r="H236" s="161">
        <v>1</v>
      </c>
      <c r="I236" s="162"/>
      <c r="L236" s="158"/>
      <c r="M236" s="163"/>
      <c r="T236" s="164"/>
      <c r="AT236" s="159" t="s">
        <v>175</v>
      </c>
      <c r="AU236" s="159" t="s">
        <v>82</v>
      </c>
      <c r="AV236" s="13" t="s">
        <v>82</v>
      </c>
      <c r="AW236" s="13" t="s">
        <v>4</v>
      </c>
      <c r="AX236" s="13" t="s">
        <v>80</v>
      </c>
      <c r="AY236" s="159" t="s">
        <v>163</v>
      </c>
    </row>
    <row r="237" spans="2:65" s="1" customFormat="1" ht="37.9" customHeight="1">
      <c r="B237" s="33"/>
      <c r="C237" s="133" t="s">
        <v>354</v>
      </c>
      <c r="D237" s="133" t="s">
        <v>166</v>
      </c>
      <c r="E237" s="134" t="s">
        <v>1356</v>
      </c>
      <c r="F237" s="135" t="s">
        <v>1357</v>
      </c>
      <c r="G237" s="136" t="s">
        <v>184</v>
      </c>
      <c r="H237" s="137">
        <v>2</v>
      </c>
      <c r="I237" s="138"/>
      <c r="J237" s="139">
        <f>ROUND(I237*H237,2)</f>
        <v>0</v>
      </c>
      <c r="K237" s="135" t="s">
        <v>169</v>
      </c>
      <c r="L237" s="33"/>
      <c r="M237" s="140" t="s">
        <v>19</v>
      </c>
      <c r="N237" s="141" t="s">
        <v>44</v>
      </c>
      <c r="P237" s="142">
        <f>O237*H237</f>
        <v>0</v>
      </c>
      <c r="Q237" s="142">
        <v>0</v>
      </c>
      <c r="R237" s="142">
        <f>Q237*H237</f>
        <v>0</v>
      </c>
      <c r="S237" s="142">
        <v>0</v>
      </c>
      <c r="T237" s="143">
        <f>S237*H237</f>
        <v>0</v>
      </c>
      <c r="AR237" s="144" t="s">
        <v>90</v>
      </c>
      <c r="AT237" s="144" t="s">
        <v>166</v>
      </c>
      <c r="AU237" s="144" t="s">
        <v>82</v>
      </c>
      <c r="AY237" s="18" t="s">
        <v>163</v>
      </c>
      <c r="BE237" s="145">
        <f>IF(N237="základní",J237,0)</f>
        <v>0</v>
      </c>
      <c r="BF237" s="145">
        <f>IF(N237="snížená",J237,0)</f>
        <v>0</v>
      </c>
      <c r="BG237" s="145">
        <f>IF(N237="zákl. přenesená",J237,0)</f>
        <v>0</v>
      </c>
      <c r="BH237" s="145">
        <f>IF(N237="sníž. přenesená",J237,0)</f>
        <v>0</v>
      </c>
      <c r="BI237" s="145">
        <f>IF(N237="nulová",J237,0)</f>
        <v>0</v>
      </c>
      <c r="BJ237" s="18" t="s">
        <v>80</v>
      </c>
      <c r="BK237" s="145">
        <f>ROUND(I237*H237,2)</f>
        <v>0</v>
      </c>
      <c r="BL237" s="18" t="s">
        <v>90</v>
      </c>
      <c r="BM237" s="144" t="s">
        <v>1358</v>
      </c>
    </row>
    <row r="238" spans="2:65" s="1" customFormat="1">
      <c r="B238" s="33"/>
      <c r="D238" s="146" t="s">
        <v>171</v>
      </c>
      <c r="F238" s="147" t="s">
        <v>1359</v>
      </c>
      <c r="I238" s="148"/>
      <c r="L238" s="33"/>
      <c r="M238" s="149"/>
      <c r="T238" s="54"/>
      <c r="AT238" s="18" t="s">
        <v>171</v>
      </c>
      <c r="AU238" s="18" t="s">
        <v>82</v>
      </c>
    </row>
    <row r="239" spans="2:65" s="1" customFormat="1">
      <c r="B239" s="33"/>
      <c r="D239" s="150" t="s">
        <v>173</v>
      </c>
      <c r="F239" s="151" t="s">
        <v>1360</v>
      </c>
      <c r="I239" s="148"/>
      <c r="L239" s="33"/>
      <c r="M239" s="149"/>
      <c r="T239" s="54"/>
      <c r="AT239" s="18" t="s">
        <v>173</v>
      </c>
      <c r="AU239" s="18" t="s">
        <v>82</v>
      </c>
    </row>
    <row r="240" spans="2:65" s="1" customFormat="1" ht="16.5" customHeight="1">
      <c r="B240" s="33"/>
      <c r="C240" s="179" t="s">
        <v>357</v>
      </c>
      <c r="D240" s="179" t="s">
        <v>342</v>
      </c>
      <c r="E240" s="180" t="s">
        <v>1361</v>
      </c>
      <c r="F240" s="181" t="s">
        <v>1362</v>
      </c>
      <c r="G240" s="182" t="s">
        <v>184</v>
      </c>
      <c r="H240" s="183">
        <v>2</v>
      </c>
      <c r="I240" s="184"/>
      <c r="J240" s="185">
        <f>ROUND(I240*H240,2)</f>
        <v>0</v>
      </c>
      <c r="K240" s="181" t="s">
        <v>19</v>
      </c>
      <c r="L240" s="186"/>
      <c r="M240" s="187" t="s">
        <v>19</v>
      </c>
      <c r="N240" s="188" t="s">
        <v>44</v>
      </c>
      <c r="P240" s="142">
        <f>O240*H240</f>
        <v>0</v>
      </c>
      <c r="Q240" s="142">
        <v>0</v>
      </c>
      <c r="R240" s="142">
        <f>Q240*H240</f>
        <v>0</v>
      </c>
      <c r="S240" s="142">
        <v>0</v>
      </c>
      <c r="T240" s="143">
        <f>S240*H240</f>
        <v>0</v>
      </c>
      <c r="AR240" s="144" t="s">
        <v>215</v>
      </c>
      <c r="AT240" s="144" t="s">
        <v>342</v>
      </c>
      <c r="AU240" s="144" t="s">
        <v>82</v>
      </c>
      <c r="AY240" s="18" t="s">
        <v>163</v>
      </c>
      <c r="BE240" s="145">
        <f>IF(N240="základní",J240,0)</f>
        <v>0</v>
      </c>
      <c r="BF240" s="145">
        <f>IF(N240="snížená",J240,0)</f>
        <v>0</v>
      </c>
      <c r="BG240" s="145">
        <f>IF(N240="zákl. přenesená",J240,0)</f>
        <v>0</v>
      </c>
      <c r="BH240" s="145">
        <f>IF(N240="sníž. přenesená",J240,0)</f>
        <v>0</v>
      </c>
      <c r="BI240" s="145">
        <f>IF(N240="nulová",J240,0)</f>
        <v>0</v>
      </c>
      <c r="BJ240" s="18" t="s">
        <v>80</v>
      </c>
      <c r="BK240" s="145">
        <f>ROUND(I240*H240,2)</f>
        <v>0</v>
      </c>
      <c r="BL240" s="18" t="s">
        <v>90</v>
      </c>
      <c r="BM240" s="144" t="s">
        <v>1363</v>
      </c>
    </row>
    <row r="241" spans="2:65" s="1" customFormat="1">
      <c r="B241" s="33"/>
      <c r="D241" s="150" t="s">
        <v>173</v>
      </c>
      <c r="F241" s="151" t="s">
        <v>1364</v>
      </c>
      <c r="I241" s="148"/>
      <c r="L241" s="33"/>
      <c r="M241" s="149"/>
      <c r="T241" s="54"/>
      <c r="AT241" s="18" t="s">
        <v>173</v>
      </c>
      <c r="AU241" s="18" t="s">
        <v>82</v>
      </c>
    </row>
    <row r="242" spans="2:65" s="1" customFormat="1" ht="24.2" customHeight="1">
      <c r="B242" s="33"/>
      <c r="C242" s="133" t="s">
        <v>359</v>
      </c>
      <c r="D242" s="133" t="s">
        <v>166</v>
      </c>
      <c r="E242" s="134" t="s">
        <v>1365</v>
      </c>
      <c r="F242" s="135" t="s">
        <v>1366</v>
      </c>
      <c r="G242" s="136" t="s">
        <v>184</v>
      </c>
      <c r="H242" s="137">
        <v>2</v>
      </c>
      <c r="I242" s="138"/>
      <c r="J242" s="139">
        <f>ROUND(I242*H242,2)</f>
        <v>0</v>
      </c>
      <c r="K242" s="135" t="s">
        <v>169</v>
      </c>
      <c r="L242" s="33"/>
      <c r="M242" s="140" t="s">
        <v>19</v>
      </c>
      <c r="N242" s="141" t="s">
        <v>44</v>
      </c>
      <c r="P242" s="142">
        <f>O242*H242</f>
        <v>0</v>
      </c>
      <c r="Q242" s="142">
        <v>5.0000000000000002E-5</v>
      </c>
      <c r="R242" s="142">
        <f>Q242*H242</f>
        <v>1E-4</v>
      </c>
      <c r="S242" s="142">
        <v>0</v>
      </c>
      <c r="T242" s="143">
        <f>S242*H242</f>
        <v>0</v>
      </c>
      <c r="AR242" s="144" t="s">
        <v>90</v>
      </c>
      <c r="AT242" s="144" t="s">
        <v>166</v>
      </c>
      <c r="AU242" s="144" t="s">
        <v>82</v>
      </c>
      <c r="AY242" s="18" t="s">
        <v>163</v>
      </c>
      <c r="BE242" s="145">
        <f>IF(N242="základní",J242,0)</f>
        <v>0</v>
      </c>
      <c r="BF242" s="145">
        <f>IF(N242="snížená",J242,0)</f>
        <v>0</v>
      </c>
      <c r="BG242" s="145">
        <f>IF(N242="zákl. přenesená",J242,0)</f>
        <v>0</v>
      </c>
      <c r="BH242" s="145">
        <f>IF(N242="sníž. přenesená",J242,0)</f>
        <v>0</v>
      </c>
      <c r="BI242" s="145">
        <f>IF(N242="nulová",J242,0)</f>
        <v>0</v>
      </c>
      <c r="BJ242" s="18" t="s">
        <v>80</v>
      </c>
      <c r="BK242" s="145">
        <f>ROUND(I242*H242,2)</f>
        <v>0</v>
      </c>
      <c r="BL242" s="18" t="s">
        <v>90</v>
      </c>
      <c r="BM242" s="144" t="s">
        <v>1367</v>
      </c>
    </row>
    <row r="243" spans="2:65" s="1" customFormat="1">
      <c r="B243" s="33"/>
      <c r="D243" s="146" t="s">
        <v>171</v>
      </c>
      <c r="F243" s="147" t="s">
        <v>1368</v>
      </c>
      <c r="I243" s="148"/>
      <c r="L243" s="33"/>
      <c r="M243" s="149"/>
      <c r="T243" s="54"/>
      <c r="AT243" s="18" t="s">
        <v>171</v>
      </c>
      <c r="AU243" s="18" t="s">
        <v>82</v>
      </c>
    </row>
    <row r="244" spans="2:65" s="1" customFormat="1" ht="21.75" customHeight="1">
      <c r="B244" s="33"/>
      <c r="C244" s="179" t="s">
        <v>364</v>
      </c>
      <c r="D244" s="179" t="s">
        <v>342</v>
      </c>
      <c r="E244" s="180" t="s">
        <v>1369</v>
      </c>
      <c r="F244" s="181" t="s">
        <v>1370</v>
      </c>
      <c r="G244" s="182" t="s">
        <v>184</v>
      </c>
      <c r="H244" s="183">
        <v>6</v>
      </c>
      <c r="I244" s="184"/>
      <c r="J244" s="185">
        <f>ROUND(I244*H244,2)</f>
        <v>0</v>
      </c>
      <c r="K244" s="181" t="s">
        <v>169</v>
      </c>
      <c r="L244" s="186"/>
      <c r="M244" s="187" t="s">
        <v>19</v>
      </c>
      <c r="N244" s="188" t="s">
        <v>44</v>
      </c>
      <c r="P244" s="142">
        <f>O244*H244</f>
        <v>0</v>
      </c>
      <c r="Q244" s="142">
        <v>4.7200000000000002E-3</v>
      </c>
      <c r="R244" s="142">
        <f>Q244*H244</f>
        <v>2.8320000000000001E-2</v>
      </c>
      <c r="S244" s="142">
        <v>0</v>
      </c>
      <c r="T244" s="143">
        <f>S244*H244</f>
        <v>0</v>
      </c>
      <c r="AR244" s="144" t="s">
        <v>215</v>
      </c>
      <c r="AT244" s="144" t="s">
        <v>342</v>
      </c>
      <c r="AU244" s="144" t="s">
        <v>82</v>
      </c>
      <c r="AY244" s="18" t="s">
        <v>163</v>
      </c>
      <c r="BE244" s="145">
        <f>IF(N244="základní",J244,0)</f>
        <v>0</v>
      </c>
      <c r="BF244" s="145">
        <f>IF(N244="snížená",J244,0)</f>
        <v>0</v>
      </c>
      <c r="BG244" s="145">
        <f>IF(N244="zákl. přenesená",J244,0)</f>
        <v>0</v>
      </c>
      <c r="BH244" s="145">
        <f>IF(N244="sníž. přenesená",J244,0)</f>
        <v>0</v>
      </c>
      <c r="BI244" s="145">
        <f>IF(N244="nulová",J244,0)</f>
        <v>0</v>
      </c>
      <c r="BJ244" s="18" t="s">
        <v>80</v>
      </c>
      <c r="BK244" s="145">
        <f>ROUND(I244*H244,2)</f>
        <v>0</v>
      </c>
      <c r="BL244" s="18" t="s">
        <v>90</v>
      </c>
      <c r="BM244" s="144" t="s">
        <v>1371</v>
      </c>
    </row>
    <row r="245" spans="2:65" s="13" customFormat="1">
      <c r="B245" s="158"/>
      <c r="D245" s="150" t="s">
        <v>175</v>
      </c>
      <c r="F245" s="160" t="s">
        <v>1372</v>
      </c>
      <c r="H245" s="161">
        <v>6</v>
      </c>
      <c r="I245" s="162"/>
      <c r="L245" s="158"/>
      <c r="M245" s="163"/>
      <c r="T245" s="164"/>
      <c r="AT245" s="159" t="s">
        <v>175</v>
      </c>
      <c r="AU245" s="159" t="s">
        <v>82</v>
      </c>
      <c r="AV245" s="13" t="s">
        <v>82</v>
      </c>
      <c r="AW245" s="13" t="s">
        <v>4</v>
      </c>
      <c r="AX245" s="13" t="s">
        <v>80</v>
      </c>
      <c r="AY245" s="159" t="s">
        <v>163</v>
      </c>
    </row>
    <row r="246" spans="2:65" s="1" customFormat="1" ht="33" customHeight="1">
      <c r="B246" s="33"/>
      <c r="C246" s="133" t="s">
        <v>367</v>
      </c>
      <c r="D246" s="133" t="s">
        <v>166</v>
      </c>
      <c r="E246" s="134" t="s">
        <v>1373</v>
      </c>
      <c r="F246" s="135" t="s">
        <v>1374</v>
      </c>
      <c r="G246" s="136" t="s">
        <v>184</v>
      </c>
      <c r="H246" s="137">
        <v>2</v>
      </c>
      <c r="I246" s="138"/>
      <c r="J246" s="139">
        <f>ROUND(I246*H246,2)</f>
        <v>0</v>
      </c>
      <c r="K246" s="135" t="s">
        <v>19</v>
      </c>
      <c r="L246" s="33"/>
      <c r="M246" s="140" t="s">
        <v>19</v>
      </c>
      <c r="N246" s="141" t="s">
        <v>44</v>
      </c>
      <c r="P246" s="142">
        <f>O246*H246</f>
        <v>0</v>
      </c>
      <c r="Q246" s="142">
        <v>0</v>
      </c>
      <c r="R246" s="142">
        <f>Q246*H246</f>
        <v>0</v>
      </c>
      <c r="S246" s="142">
        <v>0</v>
      </c>
      <c r="T246" s="143">
        <f>S246*H246</f>
        <v>0</v>
      </c>
      <c r="AR246" s="144" t="s">
        <v>90</v>
      </c>
      <c r="AT246" s="144" t="s">
        <v>166</v>
      </c>
      <c r="AU246" s="144" t="s">
        <v>82</v>
      </c>
      <c r="AY246" s="18" t="s">
        <v>163</v>
      </c>
      <c r="BE246" s="145">
        <f>IF(N246="základní",J246,0)</f>
        <v>0</v>
      </c>
      <c r="BF246" s="145">
        <f>IF(N246="snížená",J246,0)</f>
        <v>0</v>
      </c>
      <c r="BG246" s="145">
        <f>IF(N246="zákl. přenesená",J246,0)</f>
        <v>0</v>
      </c>
      <c r="BH246" s="145">
        <f>IF(N246="sníž. přenesená",J246,0)</f>
        <v>0</v>
      </c>
      <c r="BI246" s="145">
        <f>IF(N246="nulová",J246,0)</f>
        <v>0</v>
      </c>
      <c r="BJ246" s="18" t="s">
        <v>80</v>
      </c>
      <c r="BK246" s="145">
        <f>ROUND(I246*H246,2)</f>
        <v>0</v>
      </c>
      <c r="BL246" s="18" t="s">
        <v>90</v>
      </c>
      <c r="BM246" s="144" t="s">
        <v>1375</v>
      </c>
    </row>
    <row r="247" spans="2:65" s="11" customFormat="1" ht="22.9" customHeight="1">
      <c r="B247" s="121"/>
      <c r="D247" s="122" t="s">
        <v>72</v>
      </c>
      <c r="E247" s="131" t="s">
        <v>547</v>
      </c>
      <c r="F247" s="131" t="s">
        <v>1376</v>
      </c>
      <c r="I247" s="124"/>
      <c r="J247" s="132">
        <f>BK247</f>
        <v>0</v>
      </c>
      <c r="L247" s="121"/>
      <c r="M247" s="126"/>
      <c r="P247" s="127">
        <f>P248+P292+P302</f>
        <v>0</v>
      </c>
      <c r="R247" s="127">
        <f>R248+R292+R302</f>
        <v>11.341084609999999</v>
      </c>
      <c r="T247" s="128">
        <f>T248+T292+T302</f>
        <v>0</v>
      </c>
      <c r="AR247" s="122" t="s">
        <v>80</v>
      </c>
      <c r="AT247" s="129" t="s">
        <v>72</v>
      </c>
      <c r="AU247" s="129" t="s">
        <v>80</v>
      </c>
      <c r="AY247" s="122" t="s">
        <v>163</v>
      </c>
      <c r="BK247" s="130">
        <f>BK248+BK292+BK302</f>
        <v>0</v>
      </c>
    </row>
    <row r="248" spans="2:65" s="11" customFormat="1" ht="20.85" customHeight="1">
      <c r="B248" s="121"/>
      <c r="D248" s="122" t="s">
        <v>72</v>
      </c>
      <c r="E248" s="131" t="s">
        <v>1377</v>
      </c>
      <c r="F248" s="131" t="s">
        <v>1378</v>
      </c>
      <c r="I248" s="124"/>
      <c r="J248" s="132">
        <f>BK248</f>
        <v>0</v>
      </c>
      <c r="L248" s="121"/>
      <c r="M248" s="126"/>
      <c r="P248" s="127">
        <f>SUM(P249:P291)</f>
        <v>0</v>
      </c>
      <c r="R248" s="127">
        <f>SUM(R249:R291)</f>
        <v>0</v>
      </c>
      <c r="T248" s="128">
        <f>SUM(T249:T291)</f>
        <v>0</v>
      </c>
      <c r="AR248" s="122" t="s">
        <v>80</v>
      </c>
      <c r="AT248" s="129" t="s">
        <v>72</v>
      </c>
      <c r="AU248" s="129" t="s">
        <v>82</v>
      </c>
      <c r="AY248" s="122" t="s">
        <v>163</v>
      </c>
      <c r="BK248" s="130">
        <f>SUM(BK249:BK291)</f>
        <v>0</v>
      </c>
    </row>
    <row r="249" spans="2:65" s="1" customFormat="1" ht="33" customHeight="1">
      <c r="B249" s="33"/>
      <c r="C249" s="133" t="s">
        <v>371</v>
      </c>
      <c r="D249" s="133" t="s">
        <v>166</v>
      </c>
      <c r="E249" s="134" t="s">
        <v>260</v>
      </c>
      <c r="F249" s="135" t="s">
        <v>261</v>
      </c>
      <c r="G249" s="136" t="s">
        <v>107</v>
      </c>
      <c r="H249" s="137">
        <v>9.18</v>
      </c>
      <c r="I249" s="138"/>
      <c r="J249" s="139">
        <f>ROUND(I249*H249,2)</f>
        <v>0</v>
      </c>
      <c r="K249" s="135" t="s">
        <v>169</v>
      </c>
      <c r="L249" s="33"/>
      <c r="M249" s="140" t="s">
        <v>19</v>
      </c>
      <c r="N249" s="141" t="s">
        <v>44</v>
      </c>
      <c r="P249" s="142">
        <f>O249*H249</f>
        <v>0</v>
      </c>
      <c r="Q249" s="142">
        <v>0</v>
      </c>
      <c r="R249" s="142">
        <f>Q249*H249</f>
        <v>0</v>
      </c>
      <c r="S249" s="142">
        <v>0</v>
      </c>
      <c r="T249" s="143">
        <f>S249*H249</f>
        <v>0</v>
      </c>
      <c r="AR249" s="144" t="s">
        <v>90</v>
      </c>
      <c r="AT249" s="144" t="s">
        <v>166</v>
      </c>
      <c r="AU249" s="144" t="s">
        <v>181</v>
      </c>
      <c r="AY249" s="18" t="s">
        <v>163</v>
      </c>
      <c r="BE249" s="145">
        <f>IF(N249="základní",J249,0)</f>
        <v>0</v>
      </c>
      <c r="BF249" s="145">
        <f>IF(N249="snížená",J249,0)</f>
        <v>0</v>
      </c>
      <c r="BG249" s="145">
        <f>IF(N249="zákl. přenesená",J249,0)</f>
        <v>0</v>
      </c>
      <c r="BH249" s="145">
        <f>IF(N249="sníž. přenesená",J249,0)</f>
        <v>0</v>
      </c>
      <c r="BI249" s="145">
        <f>IF(N249="nulová",J249,0)</f>
        <v>0</v>
      </c>
      <c r="BJ249" s="18" t="s">
        <v>80</v>
      </c>
      <c r="BK249" s="145">
        <f>ROUND(I249*H249,2)</f>
        <v>0</v>
      </c>
      <c r="BL249" s="18" t="s">
        <v>90</v>
      </c>
      <c r="BM249" s="144" t="s">
        <v>1379</v>
      </c>
    </row>
    <row r="250" spans="2:65" s="1" customFormat="1">
      <c r="B250" s="33"/>
      <c r="D250" s="146" t="s">
        <v>171</v>
      </c>
      <c r="F250" s="147" t="s">
        <v>263</v>
      </c>
      <c r="I250" s="148"/>
      <c r="L250" s="33"/>
      <c r="M250" s="149"/>
      <c r="T250" s="54"/>
      <c r="AT250" s="18" t="s">
        <v>171</v>
      </c>
      <c r="AU250" s="18" t="s">
        <v>181</v>
      </c>
    </row>
    <row r="251" spans="2:65" s="12" customFormat="1">
      <c r="B251" s="152"/>
      <c r="D251" s="150" t="s">
        <v>175</v>
      </c>
      <c r="E251" s="153" t="s">
        <v>19</v>
      </c>
      <c r="F251" s="154" t="s">
        <v>269</v>
      </c>
      <c r="H251" s="153" t="s">
        <v>19</v>
      </c>
      <c r="I251" s="155"/>
      <c r="L251" s="152"/>
      <c r="M251" s="156"/>
      <c r="T251" s="157"/>
      <c r="AT251" s="153" t="s">
        <v>175</v>
      </c>
      <c r="AU251" s="153" t="s">
        <v>181</v>
      </c>
      <c r="AV251" s="12" t="s">
        <v>80</v>
      </c>
      <c r="AW251" s="12" t="s">
        <v>34</v>
      </c>
      <c r="AX251" s="12" t="s">
        <v>73</v>
      </c>
      <c r="AY251" s="153" t="s">
        <v>163</v>
      </c>
    </row>
    <row r="252" spans="2:65" s="12" customFormat="1">
      <c r="B252" s="152"/>
      <c r="D252" s="150" t="s">
        <v>175</v>
      </c>
      <c r="E252" s="153" t="s">
        <v>19</v>
      </c>
      <c r="F252" s="154" t="s">
        <v>1380</v>
      </c>
      <c r="H252" s="153" t="s">
        <v>19</v>
      </c>
      <c r="I252" s="155"/>
      <c r="L252" s="152"/>
      <c r="M252" s="156"/>
      <c r="T252" s="157"/>
      <c r="AT252" s="153" t="s">
        <v>175</v>
      </c>
      <c r="AU252" s="153" t="s">
        <v>181</v>
      </c>
      <c r="AV252" s="12" t="s">
        <v>80</v>
      </c>
      <c r="AW252" s="12" t="s">
        <v>34</v>
      </c>
      <c r="AX252" s="12" t="s">
        <v>73</v>
      </c>
      <c r="AY252" s="153" t="s">
        <v>163</v>
      </c>
    </row>
    <row r="253" spans="2:65" s="12" customFormat="1">
      <c r="B253" s="152"/>
      <c r="D253" s="150" t="s">
        <v>175</v>
      </c>
      <c r="E253" s="153" t="s">
        <v>19</v>
      </c>
      <c r="F253" s="154" t="s">
        <v>1381</v>
      </c>
      <c r="H253" s="153" t="s">
        <v>19</v>
      </c>
      <c r="I253" s="155"/>
      <c r="L253" s="152"/>
      <c r="M253" s="156"/>
      <c r="T253" s="157"/>
      <c r="AT253" s="153" t="s">
        <v>175</v>
      </c>
      <c r="AU253" s="153" t="s">
        <v>181</v>
      </c>
      <c r="AV253" s="12" t="s">
        <v>80</v>
      </c>
      <c r="AW253" s="12" t="s">
        <v>34</v>
      </c>
      <c r="AX253" s="12" t="s">
        <v>73</v>
      </c>
      <c r="AY253" s="153" t="s">
        <v>163</v>
      </c>
    </row>
    <row r="254" spans="2:65" s="12" customFormat="1">
      <c r="B254" s="152"/>
      <c r="D254" s="150" t="s">
        <v>175</v>
      </c>
      <c r="E254" s="153" t="s">
        <v>19</v>
      </c>
      <c r="F254" s="154" t="s">
        <v>1382</v>
      </c>
      <c r="H254" s="153" t="s">
        <v>19</v>
      </c>
      <c r="I254" s="155"/>
      <c r="L254" s="152"/>
      <c r="M254" s="156"/>
      <c r="T254" s="157"/>
      <c r="AT254" s="153" t="s">
        <v>175</v>
      </c>
      <c r="AU254" s="153" t="s">
        <v>181</v>
      </c>
      <c r="AV254" s="12" t="s">
        <v>80</v>
      </c>
      <c r="AW254" s="12" t="s">
        <v>34</v>
      </c>
      <c r="AX254" s="12" t="s">
        <v>73</v>
      </c>
      <c r="AY254" s="153" t="s">
        <v>163</v>
      </c>
    </row>
    <row r="255" spans="2:65" s="13" customFormat="1">
      <c r="B255" s="158"/>
      <c r="D255" s="150" t="s">
        <v>175</v>
      </c>
      <c r="E255" s="159" t="s">
        <v>19</v>
      </c>
      <c r="F255" s="160" t="s">
        <v>1383</v>
      </c>
      <c r="H255" s="161">
        <v>9.18</v>
      </c>
      <c r="I255" s="162"/>
      <c r="L255" s="158"/>
      <c r="M255" s="163"/>
      <c r="T255" s="164"/>
      <c r="AT255" s="159" t="s">
        <v>175</v>
      </c>
      <c r="AU255" s="159" t="s">
        <v>181</v>
      </c>
      <c r="AV255" s="13" t="s">
        <v>82</v>
      </c>
      <c r="AW255" s="13" t="s">
        <v>34</v>
      </c>
      <c r="AX255" s="13" t="s">
        <v>73</v>
      </c>
      <c r="AY255" s="159" t="s">
        <v>163</v>
      </c>
    </row>
    <row r="256" spans="2:65" s="14" customFormat="1">
      <c r="B256" s="165"/>
      <c r="D256" s="150" t="s">
        <v>175</v>
      </c>
      <c r="E256" s="166" t="s">
        <v>19</v>
      </c>
      <c r="F256" s="167" t="s">
        <v>214</v>
      </c>
      <c r="H256" s="168">
        <v>9.18</v>
      </c>
      <c r="I256" s="169"/>
      <c r="L256" s="165"/>
      <c r="M256" s="170"/>
      <c r="T256" s="171"/>
      <c r="AT256" s="166" t="s">
        <v>175</v>
      </c>
      <c r="AU256" s="166" t="s">
        <v>181</v>
      </c>
      <c r="AV256" s="14" t="s">
        <v>90</v>
      </c>
      <c r="AW256" s="14" t="s">
        <v>34</v>
      </c>
      <c r="AX256" s="14" t="s">
        <v>80</v>
      </c>
      <c r="AY256" s="166" t="s">
        <v>163</v>
      </c>
    </row>
    <row r="257" spans="2:65" s="1" customFormat="1" ht="55.5" customHeight="1">
      <c r="B257" s="33"/>
      <c r="C257" s="133" t="s">
        <v>376</v>
      </c>
      <c r="D257" s="133" t="s">
        <v>166</v>
      </c>
      <c r="E257" s="134" t="s">
        <v>1384</v>
      </c>
      <c r="F257" s="135" t="s">
        <v>1385</v>
      </c>
      <c r="G257" s="136" t="s">
        <v>107</v>
      </c>
      <c r="H257" s="137">
        <v>9.18</v>
      </c>
      <c r="I257" s="138"/>
      <c r="J257" s="139">
        <f>ROUND(I257*H257,2)</f>
        <v>0</v>
      </c>
      <c r="K257" s="135" t="s">
        <v>169</v>
      </c>
      <c r="L257" s="33"/>
      <c r="M257" s="140" t="s">
        <v>19</v>
      </c>
      <c r="N257" s="141" t="s">
        <v>44</v>
      </c>
      <c r="P257" s="142">
        <f>O257*H257</f>
        <v>0</v>
      </c>
      <c r="Q257" s="142">
        <v>0</v>
      </c>
      <c r="R257" s="142">
        <f>Q257*H257</f>
        <v>0</v>
      </c>
      <c r="S257" s="142">
        <v>0</v>
      </c>
      <c r="T257" s="143">
        <f>S257*H257</f>
        <v>0</v>
      </c>
      <c r="AR257" s="144" t="s">
        <v>90</v>
      </c>
      <c r="AT257" s="144" t="s">
        <v>166</v>
      </c>
      <c r="AU257" s="144" t="s">
        <v>181</v>
      </c>
      <c r="AY257" s="18" t="s">
        <v>163</v>
      </c>
      <c r="BE257" s="145">
        <f>IF(N257="základní",J257,0)</f>
        <v>0</v>
      </c>
      <c r="BF257" s="145">
        <f>IF(N257="snížená",J257,0)</f>
        <v>0</v>
      </c>
      <c r="BG257" s="145">
        <f>IF(N257="zákl. přenesená",J257,0)</f>
        <v>0</v>
      </c>
      <c r="BH257" s="145">
        <f>IF(N257="sníž. přenesená",J257,0)</f>
        <v>0</v>
      </c>
      <c r="BI257" s="145">
        <f>IF(N257="nulová",J257,0)</f>
        <v>0</v>
      </c>
      <c r="BJ257" s="18" t="s">
        <v>80</v>
      </c>
      <c r="BK257" s="145">
        <f>ROUND(I257*H257,2)</f>
        <v>0</v>
      </c>
      <c r="BL257" s="18" t="s">
        <v>90</v>
      </c>
      <c r="BM257" s="144" t="s">
        <v>1386</v>
      </c>
    </row>
    <row r="258" spans="2:65" s="1" customFormat="1">
      <c r="B258" s="33"/>
      <c r="D258" s="146" t="s">
        <v>171</v>
      </c>
      <c r="F258" s="147" t="s">
        <v>1387</v>
      </c>
      <c r="I258" s="148"/>
      <c r="L258" s="33"/>
      <c r="M258" s="149"/>
      <c r="T258" s="54"/>
      <c r="AT258" s="18" t="s">
        <v>171</v>
      </c>
      <c r="AU258" s="18" t="s">
        <v>181</v>
      </c>
    </row>
    <row r="259" spans="2:65" s="1" customFormat="1" ht="44.25" customHeight="1">
      <c r="B259" s="33"/>
      <c r="C259" s="133" t="s">
        <v>381</v>
      </c>
      <c r="D259" s="133" t="s">
        <v>166</v>
      </c>
      <c r="E259" s="134" t="s">
        <v>382</v>
      </c>
      <c r="F259" s="135" t="s">
        <v>383</v>
      </c>
      <c r="G259" s="136" t="s">
        <v>107</v>
      </c>
      <c r="H259" s="137">
        <v>9.18</v>
      </c>
      <c r="I259" s="138"/>
      <c r="J259" s="139">
        <f>ROUND(I259*H259,2)</f>
        <v>0</v>
      </c>
      <c r="K259" s="135" t="s">
        <v>169</v>
      </c>
      <c r="L259" s="33"/>
      <c r="M259" s="140" t="s">
        <v>19</v>
      </c>
      <c r="N259" s="141" t="s">
        <v>44</v>
      </c>
      <c r="P259" s="142">
        <f>O259*H259</f>
        <v>0</v>
      </c>
      <c r="Q259" s="142">
        <v>0</v>
      </c>
      <c r="R259" s="142">
        <f>Q259*H259</f>
        <v>0</v>
      </c>
      <c r="S259" s="142">
        <v>0</v>
      </c>
      <c r="T259" s="143">
        <f>S259*H259</f>
        <v>0</v>
      </c>
      <c r="AR259" s="144" t="s">
        <v>90</v>
      </c>
      <c r="AT259" s="144" t="s">
        <v>166</v>
      </c>
      <c r="AU259" s="144" t="s">
        <v>181</v>
      </c>
      <c r="AY259" s="18" t="s">
        <v>163</v>
      </c>
      <c r="BE259" s="145">
        <f>IF(N259="základní",J259,0)</f>
        <v>0</v>
      </c>
      <c r="BF259" s="145">
        <f>IF(N259="snížená",J259,0)</f>
        <v>0</v>
      </c>
      <c r="BG259" s="145">
        <f>IF(N259="zákl. přenesená",J259,0)</f>
        <v>0</v>
      </c>
      <c r="BH259" s="145">
        <f>IF(N259="sníž. přenesená",J259,0)</f>
        <v>0</v>
      </c>
      <c r="BI259" s="145">
        <f>IF(N259="nulová",J259,0)</f>
        <v>0</v>
      </c>
      <c r="BJ259" s="18" t="s">
        <v>80</v>
      </c>
      <c r="BK259" s="145">
        <f>ROUND(I259*H259,2)</f>
        <v>0</v>
      </c>
      <c r="BL259" s="18" t="s">
        <v>90</v>
      </c>
      <c r="BM259" s="144" t="s">
        <v>1388</v>
      </c>
    </row>
    <row r="260" spans="2:65" s="1" customFormat="1">
      <c r="B260" s="33"/>
      <c r="D260" s="146" t="s">
        <v>171</v>
      </c>
      <c r="F260" s="147" t="s">
        <v>385</v>
      </c>
      <c r="I260" s="148"/>
      <c r="L260" s="33"/>
      <c r="M260" s="149"/>
      <c r="T260" s="54"/>
      <c r="AT260" s="18" t="s">
        <v>171</v>
      </c>
      <c r="AU260" s="18" t="s">
        <v>181</v>
      </c>
    </row>
    <row r="261" spans="2:65" s="1" customFormat="1" ht="33" customHeight="1">
      <c r="B261" s="33"/>
      <c r="C261" s="133" t="s">
        <v>388</v>
      </c>
      <c r="D261" s="133" t="s">
        <v>166</v>
      </c>
      <c r="E261" s="134" t="s">
        <v>1389</v>
      </c>
      <c r="F261" s="135" t="s">
        <v>1390</v>
      </c>
      <c r="G261" s="136" t="s">
        <v>111</v>
      </c>
      <c r="H261" s="137">
        <v>259.11700000000002</v>
      </c>
      <c r="I261" s="138"/>
      <c r="J261" s="139">
        <f>ROUND(I261*H261,2)</f>
        <v>0</v>
      </c>
      <c r="K261" s="135" t="s">
        <v>169</v>
      </c>
      <c r="L261" s="33"/>
      <c r="M261" s="140" t="s">
        <v>19</v>
      </c>
      <c r="N261" s="141" t="s">
        <v>44</v>
      </c>
      <c r="P261" s="142">
        <f>O261*H261</f>
        <v>0</v>
      </c>
      <c r="Q261" s="142">
        <v>0</v>
      </c>
      <c r="R261" s="142">
        <f>Q261*H261</f>
        <v>0</v>
      </c>
      <c r="S261" s="142">
        <v>0</v>
      </c>
      <c r="T261" s="143">
        <f>S261*H261</f>
        <v>0</v>
      </c>
      <c r="AR261" s="144" t="s">
        <v>90</v>
      </c>
      <c r="AT261" s="144" t="s">
        <v>166</v>
      </c>
      <c r="AU261" s="144" t="s">
        <v>181</v>
      </c>
      <c r="AY261" s="18" t="s">
        <v>163</v>
      </c>
      <c r="BE261" s="145">
        <f>IF(N261="základní",J261,0)</f>
        <v>0</v>
      </c>
      <c r="BF261" s="145">
        <f>IF(N261="snížená",J261,0)</f>
        <v>0</v>
      </c>
      <c r="BG261" s="145">
        <f>IF(N261="zákl. přenesená",J261,0)</f>
        <v>0</v>
      </c>
      <c r="BH261" s="145">
        <f>IF(N261="sníž. přenesená",J261,0)</f>
        <v>0</v>
      </c>
      <c r="BI261" s="145">
        <f>IF(N261="nulová",J261,0)</f>
        <v>0</v>
      </c>
      <c r="BJ261" s="18" t="s">
        <v>80</v>
      </c>
      <c r="BK261" s="145">
        <f>ROUND(I261*H261,2)</f>
        <v>0</v>
      </c>
      <c r="BL261" s="18" t="s">
        <v>90</v>
      </c>
      <c r="BM261" s="144" t="s">
        <v>1391</v>
      </c>
    </row>
    <row r="262" spans="2:65" s="1" customFormat="1">
      <c r="B262" s="33"/>
      <c r="D262" s="146" t="s">
        <v>171</v>
      </c>
      <c r="F262" s="147" t="s">
        <v>1392</v>
      </c>
      <c r="I262" s="148"/>
      <c r="L262" s="33"/>
      <c r="M262" s="149"/>
      <c r="T262" s="54"/>
      <c r="AT262" s="18" t="s">
        <v>171</v>
      </c>
      <c r="AU262" s="18" t="s">
        <v>181</v>
      </c>
    </row>
    <row r="263" spans="2:65" s="1" customFormat="1">
      <c r="B263" s="33"/>
      <c r="D263" s="150" t="s">
        <v>173</v>
      </c>
      <c r="F263" s="151" t="s">
        <v>1393</v>
      </c>
      <c r="I263" s="148"/>
      <c r="L263" s="33"/>
      <c r="M263" s="149"/>
      <c r="T263" s="54"/>
      <c r="AT263" s="18" t="s">
        <v>173</v>
      </c>
      <c r="AU263" s="18" t="s">
        <v>181</v>
      </c>
    </row>
    <row r="264" spans="2:65" s="1" customFormat="1" ht="44.25" customHeight="1">
      <c r="B264" s="33"/>
      <c r="C264" s="133" t="s">
        <v>391</v>
      </c>
      <c r="D264" s="133" t="s">
        <v>166</v>
      </c>
      <c r="E264" s="134" t="s">
        <v>1394</v>
      </c>
      <c r="F264" s="135" t="s">
        <v>1395</v>
      </c>
      <c r="G264" s="136" t="s">
        <v>111</v>
      </c>
      <c r="H264" s="137">
        <v>259.11700000000002</v>
      </c>
      <c r="I264" s="138"/>
      <c r="J264" s="139">
        <f>ROUND(I264*H264,2)</f>
        <v>0</v>
      </c>
      <c r="K264" s="135" t="s">
        <v>169</v>
      </c>
      <c r="L264" s="33"/>
      <c r="M264" s="140" t="s">
        <v>19</v>
      </c>
      <c r="N264" s="141" t="s">
        <v>44</v>
      </c>
      <c r="P264" s="142">
        <f>O264*H264</f>
        <v>0</v>
      </c>
      <c r="Q264" s="142">
        <v>0</v>
      </c>
      <c r="R264" s="142">
        <f>Q264*H264</f>
        <v>0</v>
      </c>
      <c r="S264" s="142">
        <v>0</v>
      </c>
      <c r="T264" s="143">
        <f>S264*H264</f>
        <v>0</v>
      </c>
      <c r="AR264" s="144" t="s">
        <v>90</v>
      </c>
      <c r="AT264" s="144" t="s">
        <v>166</v>
      </c>
      <c r="AU264" s="144" t="s">
        <v>181</v>
      </c>
      <c r="AY264" s="18" t="s">
        <v>163</v>
      </c>
      <c r="BE264" s="145">
        <f>IF(N264="základní",J264,0)</f>
        <v>0</v>
      </c>
      <c r="BF264" s="145">
        <f>IF(N264="snížená",J264,0)</f>
        <v>0</v>
      </c>
      <c r="BG264" s="145">
        <f>IF(N264="zákl. přenesená",J264,0)</f>
        <v>0</v>
      </c>
      <c r="BH264" s="145">
        <f>IF(N264="sníž. přenesená",J264,0)</f>
        <v>0</v>
      </c>
      <c r="BI264" s="145">
        <f>IF(N264="nulová",J264,0)</f>
        <v>0</v>
      </c>
      <c r="BJ264" s="18" t="s">
        <v>80</v>
      </c>
      <c r="BK264" s="145">
        <f>ROUND(I264*H264,2)</f>
        <v>0</v>
      </c>
      <c r="BL264" s="18" t="s">
        <v>90</v>
      </c>
      <c r="BM264" s="144" t="s">
        <v>1396</v>
      </c>
    </row>
    <row r="265" spans="2:65" s="1" customFormat="1">
      <c r="B265" s="33"/>
      <c r="D265" s="146" t="s">
        <v>171</v>
      </c>
      <c r="F265" s="147" t="s">
        <v>1397</v>
      </c>
      <c r="I265" s="148"/>
      <c r="L265" s="33"/>
      <c r="M265" s="149"/>
      <c r="T265" s="54"/>
      <c r="AT265" s="18" t="s">
        <v>171</v>
      </c>
      <c r="AU265" s="18" t="s">
        <v>181</v>
      </c>
    </row>
    <row r="266" spans="2:65" s="1" customFormat="1">
      <c r="B266" s="33"/>
      <c r="D266" s="150" t="s">
        <v>173</v>
      </c>
      <c r="F266" s="151" t="s">
        <v>1398</v>
      </c>
      <c r="I266" s="148"/>
      <c r="L266" s="33"/>
      <c r="M266" s="149"/>
      <c r="T266" s="54"/>
      <c r="AT266" s="18" t="s">
        <v>173</v>
      </c>
      <c r="AU266" s="18" t="s">
        <v>181</v>
      </c>
    </row>
    <row r="267" spans="2:65" s="1" customFormat="1" ht="37.9" customHeight="1">
      <c r="B267" s="33"/>
      <c r="C267" s="133" t="s">
        <v>396</v>
      </c>
      <c r="D267" s="133" t="s">
        <v>166</v>
      </c>
      <c r="E267" s="134" t="s">
        <v>1399</v>
      </c>
      <c r="F267" s="135" t="s">
        <v>1400</v>
      </c>
      <c r="G267" s="136" t="s">
        <v>111</v>
      </c>
      <c r="H267" s="137">
        <v>259.11700000000002</v>
      </c>
      <c r="I267" s="138"/>
      <c r="J267" s="139">
        <f>ROUND(I267*H267,2)</f>
        <v>0</v>
      </c>
      <c r="K267" s="135" t="s">
        <v>169</v>
      </c>
      <c r="L267" s="33"/>
      <c r="M267" s="140" t="s">
        <v>19</v>
      </c>
      <c r="N267" s="141" t="s">
        <v>44</v>
      </c>
      <c r="P267" s="142">
        <f>O267*H267</f>
        <v>0</v>
      </c>
      <c r="Q267" s="142">
        <v>0</v>
      </c>
      <c r="R267" s="142">
        <f>Q267*H267</f>
        <v>0</v>
      </c>
      <c r="S267" s="142">
        <v>0</v>
      </c>
      <c r="T267" s="143">
        <f>S267*H267</f>
        <v>0</v>
      </c>
      <c r="AR267" s="144" t="s">
        <v>90</v>
      </c>
      <c r="AT267" s="144" t="s">
        <v>166</v>
      </c>
      <c r="AU267" s="144" t="s">
        <v>181</v>
      </c>
      <c r="AY267" s="18" t="s">
        <v>163</v>
      </c>
      <c r="BE267" s="145">
        <f>IF(N267="základní",J267,0)</f>
        <v>0</v>
      </c>
      <c r="BF267" s="145">
        <f>IF(N267="snížená",J267,0)</f>
        <v>0</v>
      </c>
      <c r="BG267" s="145">
        <f>IF(N267="zákl. přenesená",J267,0)</f>
        <v>0</v>
      </c>
      <c r="BH267" s="145">
        <f>IF(N267="sníž. přenesená",J267,0)</f>
        <v>0</v>
      </c>
      <c r="BI267" s="145">
        <f>IF(N267="nulová",J267,0)</f>
        <v>0</v>
      </c>
      <c r="BJ267" s="18" t="s">
        <v>80</v>
      </c>
      <c r="BK267" s="145">
        <f>ROUND(I267*H267,2)</f>
        <v>0</v>
      </c>
      <c r="BL267" s="18" t="s">
        <v>90</v>
      </c>
      <c r="BM267" s="144" t="s">
        <v>1401</v>
      </c>
    </row>
    <row r="268" spans="2:65" s="1" customFormat="1">
      <c r="B268" s="33"/>
      <c r="D268" s="146" t="s">
        <v>171</v>
      </c>
      <c r="F268" s="147" t="s">
        <v>1402</v>
      </c>
      <c r="I268" s="148"/>
      <c r="L268" s="33"/>
      <c r="M268" s="149"/>
      <c r="T268" s="54"/>
      <c r="AT268" s="18" t="s">
        <v>171</v>
      </c>
      <c r="AU268" s="18" t="s">
        <v>181</v>
      </c>
    </row>
    <row r="269" spans="2:65" s="1" customFormat="1">
      <c r="B269" s="33"/>
      <c r="D269" s="150" t="s">
        <v>173</v>
      </c>
      <c r="F269" s="151" t="s">
        <v>633</v>
      </c>
      <c r="I269" s="148"/>
      <c r="L269" s="33"/>
      <c r="M269" s="149"/>
      <c r="T269" s="54"/>
      <c r="AT269" s="18" t="s">
        <v>173</v>
      </c>
      <c r="AU269" s="18" t="s">
        <v>181</v>
      </c>
    </row>
    <row r="270" spans="2:65" s="12" customFormat="1">
      <c r="B270" s="152"/>
      <c r="D270" s="150" t="s">
        <v>175</v>
      </c>
      <c r="E270" s="153" t="s">
        <v>19</v>
      </c>
      <c r="F270" s="154" t="s">
        <v>1403</v>
      </c>
      <c r="H270" s="153" t="s">
        <v>19</v>
      </c>
      <c r="I270" s="155"/>
      <c r="L270" s="152"/>
      <c r="M270" s="156"/>
      <c r="T270" s="157"/>
      <c r="AT270" s="153" t="s">
        <v>175</v>
      </c>
      <c r="AU270" s="153" t="s">
        <v>181</v>
      </c>
      <c r="AV270" s="12" t="s">
        <v>80</v>
      </c>
      <c r="AW270" s="12" t="s">
        <v>34</v>
      </c>
      <c r="AX270" s="12" t="s">
        <v>73</v>
      </c>
      <c r="AY270" s="153" t="s">
        <v>163</v>
      </c>
    </row>
    <row r="271" spans="2:65" s="12" customFormat="1">
      <c r="B271" s="152"/>
      <c r="D271" s="150" t="s">
        <v>175</v>
      </c>
      <c r="E271" s="153" t="s">
        <v>19</v>
      </c>
      <c r="F271" s="154" t="s">
        <v>1404</v>
      </c>
      <c r="H271" s="153" t="s">
        <v>19</v>
      </c>
      <c r="I271" s="155"/>
      <c r="L271" s="152"/>
      <c r="M271" s="156"/>
      <c r="T271" s="157"/>
      <c r="AT271" s="153" t="s">
        <v>175</v>
      </c>
      <c r="AU271" s="153" t="s">
        <v>181</v>
      </c>
      <c r="AV271" s="12" t="s">
        <v>80</v>
      </c>
      <c r="AW271" s="12" t="s">
        <v>34</v>
      </c>
      <c r="AX271" s="12" t="s">
        <v>73</v>
      </c>
      <c r="AY271" s="153" t="s">
        <v>163</v>
      </c>
    </row>
    <row r="272" spans="2:65" s="12" customFormat="1">
      <c r="B272" s="152"/>
      <c r="D272" s="150" t="s">
        <v>175</v>
      </c>
      <c r="E272" s="153" t="s">
        <v>19</v>
      </c>
      <c r="F272" s="154" t="s">
        <v>269</v>
      </c>
      <c r="H272" s="153" t="s">
        <v>19</v>
      </c>
      <c r="I272" s="155"/>
      <c r="L272" s="152"/>
      <c r="M272" s="156"/>
      <c r="T272" s="157"/>
      <c r="AT272" s="153" t="s">
        <v>175</v>
      </c>
      <c r="AU272" s="153" t="s">
        <v>181</v>
      </c>
      <c r="AV272" s="12" t="s">
        <v>80</v>
      </c>
      <c r="AW272" s="12" t="s">
        <v>34</v>
      </c>
      <c r="AX272" s="12" t="s">
        <v>73</v>
      </c>
      <c r="AY272" s="153" t="s">
        <v>163</v>
      </c>
    </row>
    <row r="273" spans="2:51" s="12" customFormat="1">
      <c r="B273" s="152"/>
      <c r="D273" s="150" t="s">
        <v>175</v>
      </c>
      <c r="E273" s="153" t="s">
        <v>19</v>
      </c>
      <c r="F273" s="154" t="s">
        <v>1405</v>
      </c>
      <c r="H273" s="153" t="s">
        <v>19</v>
      </c>
      <c r="I273" s="155"/>
      <c r="L273" s="152"/>
      <c r="M273" s="156"/>
      <c r="T273" s="157"/>
      <c r="AT273" s="153" t="s">
        <v>175</v>
      </c>
      <c r="AU273" s="153" t="s">
        <v>181</v>
      </c>
      <c r="AV273" s="12" t="s">
        <v>80</v>
      </c>
      <c r="AW273" s="12" t="s">
        <v>34</v>
      </c>
      <c r="AX273" s="12" t="s">
        <v>73</v>
      </c>
      <c r="AY273" s="153" t="s">
        <v>163</v>
      </c>
    </row>
    <row r="274" spans="2:51" s="13" customFormat="1">
      <c r="B274" s="158"/>
      <c r="D274" s="150" t="s">
        <v>175</v>
      </c>
      <c r="E274" s="159" t="s">
        <v>19</v>
      </c>
      <c r="F274" s="160" t="s">
        <v>1406</v>
      </c>
      <c r="H274" s="161">
        <v>21.28</v>
      </c>
      <c r="I274" s="162"/>
      <c r="L274" s="158"/>
      <c r="M274" s="163"/>
      <c r="T274" s="164"/>
      <c r="AT274" s="159" t="s">
        <v>175</v>
      </c>
      <c r="AU274" s="159" t="s">
        <v>181</v>
      </c>
      <c r="AV274" s="13" t="s">
        <v>82</v>
      </c>
      <c r="AW274" s="13" t="s">
        <v>34</v>
      </c>
      <c r="AX274" s="13" t="s">
        <v>73</v>
      </c>
      <c r="AY274" s="159" t="s">
        <v>163</v>
      </c>
    </row>
    <row r="275" spans="2:51" s="13" customFormat="1">
      <c r="B275" s="158"/>
      <c r="D275" s="150" t="s">
        <v>175</v>
      </c>
      <c r="E275" s="159" t="s">
        <v>19</v>
      </c>
      <c r="F275" s="160" t="s">
        <v>1407</v>
      </c>
      <c r="H275" s="161">
        <v>26.64</v>
      </c>
      <c r="I275" s="162"/>
      <c r="L275" s="158"/>
      <c r="M275" s="163"/>
      <c r="T275" s="164"/>
      <c r="AT275" s="159" t="s">
        <v>175</v>
      </c>
      <c r="AU275" s="159" t="s">
        <v>181</v>
      </c>
      <c r="AV275" s="13" t="s">
        <v>82</v>
      </c>
      <c r="AW275" s="13" t="s">
        <v>34</v>
      </c>
      <c r="AX275" s="13" t="s">
        <v>73</v>
      </c>
      <c r="AY275" s="159" t="s">
        <v>163</v>
      </c>
    </row>
    <row r="276" spans="2:51" s="13" customFormat="1">
      <c r="B276" s="158"/>
      <c r="D276" s="150" t="s">
        <v>175</v>
      </c>
      <c r="E276" s="159" t="s">
        <v>19</v>
      </c>
      <c r="F276" s="160" t="s">
        <v>1408</v>
      </c>
      <c r="H276" s="161">
        <v>23.56</v>
      </c>
      <c r="I276" s="162"/>
      <c r="L276" s="158"/>
      <c r="M276" s="163"/>
      <c r="T276" s="164"/>
      <c r="AT276" s="159" t="s">
        <v>175</v>
      </c>
      <c r="AU276" s="159" t="s">
        <v>181</v>
      </c>
      <c r="AV276" s="13" t="s">
        <v>82</v>
      </c>
      <c r="AW276" s="13" t="s">
        <v>34</v>
      </c>
      <c r="AX276" s="13" t="s">
        <v>73</v>
      </c>
      <c r="AY276" s="159" t="s">
        <v>163</v>
      </c>
    </row>
    <row r="277" spans="2:51" s="13" customFormat="1">
      <c r="B277" s="158"/>
      <c r="D277" s="150" t="s">
        <v>175</v>
      </c>
      <c r="E277" s="159" t="s">
        <v>19</v>
      </c>
      <c r="F277" s="160" t="s">
        <v>1409</v>
      </c>
      <c r="H277" s="161">
        <v>7.8570000000000002</v>
      </c>
      <c r="I277" s="162"/>
      <c r="L277" s="158"/>
      <c r="M277" s="163"/>
      <c r="T277" s="164"/>
      <c r="AT277" s="159" t="s">
        <v>175</v>
      </c>
      <c r="AU277" s="159" t="s">
        <v>181</v>
      </c>
      <c r="AV277" s="13" t="s">
        <v>82</v>
      </c>
      <c r="AW277" s="13" t="s">
        <v>34</v>
      </c>
      <c r="AX277" s="13" t="s">
        <v>73</v>
      </c>
      <c r="AY277" s="159" t="s">
        <v>163</v>
      </c>
    </row>
    <row r="278" spans="2:51" s="15" customFormat="1">
      <c r="B278" s="172"/>
      <c r="D278" s="150" t="s">
        <v>175</v>
      </c>
      <c r="E278" s="173" t="s">
        <v>19</v>
      </c>
      <c r="F278" s="174" t="s">
        <v>276</v>
      </c>
      <c r="H278" s="175">
        <v>79.337000000000003</v>
      </c>
      <c r="I278" s="176"/>
      <c r="L278" s="172"/>
      <c r="M278" s="177"/>
      <c r="T278" s="178"/>
      <c r="AT278" s="173" t="s">
        <v>175</v>
      </c>
      <c r="AU278" s="173" t="s">
        <v>181</v>
      </c>
      <c r="AV278" s="15" t="s">
        <v>181</v>
      </c>
      <c r="AW278" s="15" t="s">
        <v>34</v>
      </c>
      <c r="AX278" s="15" t="s">
        <v>73</v>
      </c>
      <c r="AY278" s="173" t="s">
        <v>163</v>
      </c>
    </row>
    <row r="279" spans="2:51" s="12" customFormat="1">
      <c r="B279" s="152"/>
      <c r="D279" s="150" t="s">
        <v>175</v>
      </c>
      <c r="E279" s="153" t="s">
        <v>19</v>
      </c>
      <c r="F279" s="154" t="s">
        <v>1410</v>
      </c>
      <c r="H279" s="153" t="s">
        <v>19</v>
      </c>
      <c r="I279" s="155"/>
      <c r="L279" s="152"/>
      <c r="M279" s="156"/>
      <c r="T279" s="157"/>
      <c r="AT279" s="153" t="s">
        <v>175</v>
      </c>
      <c r="AU279" s="153" t="s">
        <v>181</v>
      </c>
      <c r="AV279" s="12" t="s">
        <v>80</v>
      </c>
      <c r="AW279" s="12" t="s">
        <v>34</v>
      </c>
      <c r="AX279" s="12" t="s">
        <v>73</v>
      </c>
      <c r="AY279" s="153" t="s">
        <v>163</v>
      </c>
    </row>
    <row r="280" spans="2:51" s="12" customFormat="1">
      <c r="B280" s="152"/>
      <c r="D280" s="150" t="s">
        <v>175</v>
      </c>
      <c r="E280" s="153" t="s">
        <v>19</v>
      </c>
      <c r="F280" s="154" t="s">
        <v>1381</v>
      </c>
      <c r="H280" s="153" t="s">
        <v>19</v>
      </c>
      <c r="I280" s="155"/>
      <c r="L280" s="152"/>
      <c r="M280" s="156"/>
      <c r="T280" s="157"/>
      <c r="AT280" s="153" t="s">
        <v>175</v>
      </c>
      <c r="AU280" s="153" t="s">
        <v>181</v>
      </c>
      <c r="AV280" s="12" t="s">
        <v>80</v>
      </c>
      <c r="AW280" s="12" t="s">
        <v>34</v>
      </c>
      <c r="AX280" s="12" t="s">
        <v>73</v>
      </c>
      <c r="AY280" s="153" t="s">
        <v>163</v>
      </c>
    </row>
    <row r="281" spans="2:51" s="13" customFormat="1">
      <c r="B281" s="158"/>
      <c r="D281" s="150" t="s">
        <v>175</v>
      </c>
      <c r="E281" s="159" t="s">
        <v>19</v>
      </c>
      <c r="F281" s="160" t="s">
        <v>1411</v>
      </c>
      <c r="H281" s="161">
        <v>91.8</v>
      </c>
      <c r="I281" s="162"/>
      <c r="L281" s="158"/>
      <c r="M281" s="163"/>
      <c r="T281" s="164"/>
      <c r="AT281" s="159" t="s">
        <v>175</v>
      </c>
      <c r="AU281" s="159" t="s">
        <v>181</v>
      </c>
      <c r="AV281" s="13" t="s">
        <v>82</v>
      </c>
      <c r="AW281" s="13" t="s">
        <v>34</v>
      </c>
      <c r="AX281" s="13" t="s">
        <v>73</v>
      </c>
      <c r="AY281" s="159" t="s">
        <v>163</v>
      </c>
    </row>
    <row r="282" spans="2:51" s="15" customFormat="1">
      <c r="B282" s="172"/>
      <c r="D282" s="150" t="s">
        <v>175</v>
      </c>
      <c r="E282" s="173" t="s">
        <v>19</v>
      </c>
      <c r="F282" s="174" t="s">
        <v>276</v>
      </c>
      <c r="H282" s="175">
        <v>91.8</v>
      </c>
      <c r="I282" s="176"/>
      <c r="L282" s="172"/>
      <c r="M282" s="177"/>
      <c r="T282" s="178"/>
      <c r="AT282" s="173" t="s">
        <v>175</v>
      </c>
      <c r="AU282" s="173" t="s">
        <v>181</v>
      </c>
      <c r="AV282" s="15" t="s">
        <v>181</v>
      </c>
      <c r="AW282" s="15" t="s">
        <v>34</v>
      </c>
      <c r="AX282" s="15" t="s">
        <v>73</v>
      </c>
      <c r="AY282" s="173" t="s">
        <v>163</v>
      </c>
    </row>
    <row r="283" spans="2:51" s="13" customFormat="1">
      <c r="B283" s="158"/>
      <c r="D283" s="150" t="s">
        <v>175</v>
      </c>
      <c r="E283" s="159" t="s">
        <v>19</v>
      </c>
      <c r="F283" s="160" t="s">
        <v>1412</v>
      </c>
      <c r="H283" s="161">
        <v>55</v>
      </c>
      <c r="I283" s="162"/>
      <c r="L283" s="158"/>
      <c r="M283" s="163"/>
      <c r="T283" s="164"/>
      <c r="AT283" s="159" t="s">
        <v>175</v>
      </c>
      <c r="AU283" s="159" t="s">
        <v>181</v>
      </c>
      <c r="AV283" s="13" t="s">
        <v>82</v>
      </c>
      <c r="AW283" s="13" t="s">
        <v>34</v>
      </c>
      <c r="AX283" s="13" t="s">
        <v>73</v>
      </c>
      <c r="AY283" s="159" t="s">
        <v>163</v>
      </c>
    </row>
    <row r="284" spans="2:51" s="13" customFormat="1">
      <c r="B284" s="158"/>
      <c r="D284" s="150" t="s">
        <v>175</v>
      </c>
      <c r="E284" s="159" t="s">
        <v>19</v>
      </c>
      <c r="F284" s="160" t="s">
        <v>1262</v>
      </c>
      <c r="H284" s="161">
        <v>6.7</v>
      </c>
      <c r="I284" s="162"/>
      <c r="L284" s="158"/>
      <c r="M284" s="163"/>
      <c r="T284" s="164"/>
      <c r="AT284" s="159" t="s">
        <v>175</v>
      </c>
      <c r="AU284" s="159" t="s">
        <v>181</v>
      </c>
      <c r="AV284" s="13" t="s">
        <v>82</v>
      </c>
      <c r="AW284" s="13" t="s">
        <v>34</v>
      </c>
      <c r="AX284" s="13" t="s">
        <v>73</v>
      </c>
      <c r="AY284" s="159" t="s">
        <v>163</v>
      </c>
    </row>
    <row r="285" spans="2:51" s="15" customFormat="1">
      <c r="B285" s="172"/>
      <c r="D285" s="150" t="s">
        <v>175</v>
      </c>
      <c r="E285" s="173" t="s">
        <v>19</v>
      </c>
      <c r="F285" s="174" t="s">
        <v>276</v>
      </c>
      <c r="H285" s="175">
        <v>61.7</v>
      </c>
      <c r="I285" s="176"/>
      <c r="L285" s="172"/>
      <c r="M285" s="177"/>
      <c r="T285" s="178"/>
      <c r="AT285" s="173" t="s">
        <v>175</v>
      </c>
      <c r="AU285" s="173" t="s">
        <v>181</v>
      </c>
      <c r="AV285" s="15" t="s">
        <v>181</v>
      </c>
      <c r="AW285" s="15" t="s">
        <v>34</v>
      </c>
      <c r="AX285" s="15" t="s">
        <v>73</v>
      </c>
      <c r="AY285" s="173" t="s">
        <v>163</v>
      </c>
    </row>
    <row r="286" spans="2:51" s="12" customFormat="1">
      <c r="B286" s="152"/>
      <c r="D286" s="150" t="s">
        <v>175</v>
      </c>
      <c r="E286" s="153" t="s">
        <v>19</v>
      </c>
      <c r="F286" s="154" t="s">
        <v>1238</v>
      </c>
      <c r="H286" s="153" t="s">
        <v>19</v>
      </c>
      <c r="I286" s="155"/>
      <c r="L286" s="152"/>
      <c r="M286" s="156"/>
      <c r="T286" s="157"/>
      <c r="AT286" s="153" t="s">
        <v>175</v>
      </c>
      <c r="AU286" s="153" t="s">
        <v>181</v>
      </c>
      <c r="AV286" s="12" t="s">
        <v>80</v>
      </c>
      <c r="AW286" s="12" t="s">
        <v>34</v>
      </c>
      <c r="AX286" s="12" t="s">
        <v>73</v>
      </c>
      <c r="AY286" s="153" t="s">
        <v>163</v>
      </c>
    </row>
    <row r="287" spans="2:51" s="13" customFormat="1">
      <c r="B287" s="158"/>
      <c r="D287" s="150" t="s">
        <v>175</v>
      </c>
      <c r="E287" s="159" t="s">
        <v>19</v>
      </c>
      <c r="F287" s="160" t="s">
        <v>1302</v>
      </c>
      <c r="H287" s="161">
        <v>8.2799999999999994</v>
      </c>
      <c r="I287" s="162"/>
      <c r="L287" s="158"/>
      <c r="M287" s="163"/>
      <c r="T287" s="164"/>
      <c r="AT287" s="159" t="s">
        <v>175</v>
      </c>
      <c r="AU287" s="159" t="s">
        <v>181</v>
      </c>
      <c r="AV287" s="13" t="s">
        <v>82</v>
      </c>
      <c r="AW287" s="13" t="s">
        <v>34</v>
      </c>
      <c r="AX287" s="13" t="s">
        <v>73</v>
      </c>
      <c r="AY287" s="159" t="s">
        <v>163</v>
      </c>
    </row>
    <row r="288" spans="2:51" s="13" customFormat="1">
      <c r="B288" s="158"/>
      <c r="D288" s="150" t="s">
        <v>175</v>
      </c>
      <c r="E288" s="159" t="s">
        <v>19</v>
      </c>
      <c r="F288" s="160" t="s">
        <v>1413</v>
      </c>
      <c r="H288" s="161">
        <v>10.5</v>
      </c>
      <c r="I288" s="162"/>
      <c r="L288" s="158"/>
      <c r="M288" s="163"/>
      <c r="T288" s="164"/>
      <c r="AT288" s="159" t="s">
        <v>175</v>
      </c>
      <c r="AU288" s="159" t="s">
        <v>181</v>
      </c>
      <c r="AV288" s="13" t="s">
        <v>82</v>
      </c>
      <c r="AW288" s="13" t="s">
        <v>34</v>
      </c>
      <c r="AX288" s="13" t="s">
        <v>73</v>
      </c>
      <c r="AY288" s="159" t="s">
        <v>163</v>
      </c>
    </row>
    <row r="289" spans="2:65" s="13" customFormat="1">
      <c r="B289" s="158"/>
      <c r="D289" s="150" t="s">
        <v>175</v>
      </c>
      <c r="E289" s="159" t="s">
        <v>19</v>
      </c>
      <c r="F289" s="160" t="s">
        <v>1303</v>
      </c>
      <c r="H289" s="161">
        <v>7.5</v>
      </c>
      <c r="I289" s="162"/>
      <c r="L289" s="158"/>
      <c r="M289" s="163"/>
      <c r="T289" s="164"/>
      <c r="AT289" s="159" t="s">
        <v>175</v>
      </c>
      <c r="AU289" s="159" t="s">
        <v>181</v>
      </c>
      <c r="AV289" s="13" t="s">
        <v>82</v>
      </c>
      <c r="AW289" s="13" t="s">
        <v>34</v>
      </c>
      <c r="AX289" s="13" t="s">
        <v>73</v>
      </c>
      <c r="AY289" s="159" t="s">
        <v>163</v>
      </c>
    </row>
    <row r="290" spans="2:65" s="15" customFormat="1">
      <c r="B290" s="172"/>
      <c r="D290" s="150" t="s">
        <v>175</v>
      </c>
      <c r="E290" s="173" t="s">
        <v>19</v>
      </c>
      <c r="F290" s="174" t="s">
        <v>276</v>
      </c>
      <c r="H290" s="175">
        <v>26.28</v>
      </c>
      <c r="I290" s="176"/>
      <c r="L290" s="172"/>
      <c r="M290" s="177"/>
      <c r="T290" s="178"/>
      <c r="AT290" s="173" t="s">
        <v>175</v>
      </c>
      <c r="AU290" s="173" t="s">
        <v>181</v>
      </c>
      <c r="AV290" s="15" t="s">
        <v>181</v>
      </c>
      <c r="AW290" s="15" t="s">
        <v>34</v>
      </c>
      <c r="AX290" s="15" t="s">
        <v>73</v>
      </c>
      <c r="AY290" s="173" t="s">
        <v>163</v>
      </c>
    </row>
    <row r="291" spans="2:65" s="14" customFormat="1">
      <c r="B291" s="165"/>
      <c r="D291" s="150" t="s">
        <v>175</v>
      </c>
      <c r="E291" s="166" t="s">
        <v>1215</v>
      </c>
      <c r="F291" s="167" t="s">
        <v>214</v>
      </c>
      <c r="H291" s="168">
        <v>259.11699999999996</v>
      </c>
      <c r="I291" s="169"/>
      <c r="L291" s="165"/>
      <c r="M291" s="170"/>
      <c r="T291" s="171"/>
      <c r="AT291" s="166" t="s">
        <v>175</v>
      </c>
      <c r="AU291" s="166" t="s">
        <v>181</v>
      </c>
      <c r="AV291" s="14" t="s">
        <v>90</v>
      </c>
      <c r="AW291" s="14" t="s">
        <v>34</v>
      </c>
      <c r="AX291" s="14" t="s">
        <v>80</v>
      </c>
      <c r="AY291" s="166" t="s">
        <v>163</v>
      </c>
    </row>
    <row r="292" spans="2:65" s="11" customFormat="1" ht="20.85" customHeight="1">
      <c r="B292" s="121"/>
      <c r="D292" s="122" t="s">
        <v>72</v>
      </c>
      <c r="E292" s="131" t="s">
        <v>1414</v>
      </c>
      <c r="F292" s="131" t="s">
        <v>1415</v>
      </c>
      <c r="I292" s="124"/>
      <c r="J292" s="132">
        <f>BK292</f>
        <v>0</v>
      </c>
      <c r="L292" s="121"/>
      <c r="M292" s="126"/>
      <c r="P292" s="127">
        <f>SUM(P293:P301)</f>
        <v>0</v>
      </c>
      <c r="R292" s="127">
        <f>SUM(R293:R301)</f>
        <v>11.341084609999999</v>
      </c>
      <c r="T292" s="128">
        <f>SUM(T293:T301)</f>
        <v>0</v>
      </c>
      <c r="AR292" s="122" t="s">
        <v>80</v>
      </c>
      <c r="AT292" s="129" t="s">
        <v>72</v>
      </c>
      <c r="AU292" s="129" t="s">
        <v>82</v>
      </c>
      <c r="AY292" s="122" t="s">
        <v>163</v>
      </c>
      <c r="BK292" s="130">
        <f>SUM(BK293:BK301)</f>
        <v>0</v>
      </c>
    </row>
    <row r="293" spans="2:65" s="1" customFormat="1" ht="66.75" customHeight="1">
      <c r="B293" s="33"/>
      <c r="C293" s="133" t="s">
        <v>404</v>
      </c>
      <c r="D293" s="133" t="s">
        <v>166</v>
      </c>
      <c r="E293" s="134" t="s">
        <v>1416</v>
      </c>
      <c r="F293" s="135" t="s">
        <v>1417</v>
      </c>
      <c r="G293" s="136" t="s">
        <v>111</v>
      </c>
      <c r="H293" s="137">
        <v>191.929</v>
      </c>
      <c r="I293" s="138"/>
      <c r="J293" s="139">
        <f>ROUND(I293*H293,2)</f>
        <v>0</v>
      </c>
      <c r="K293" s="135" t="s">
        <v>169</v>
      </c>
      <c r="L293" s="33"/>
      <c r="M293" s="140" t="s">
        <v>19</v>
      </c>
      <c r="N293" s="141" t="s">
        <v>44</v>
      </c>
      <c r="P293" s="142">
        <f>O293*H293</f>
        <v>0</v>
      </c>
      <c r="Q293" s="142">
        <v>5.9089999999999997E-2</v>
      </c>
      <c r="R293" s="142">
        <f>Q293*H293</f>
        <v>11.341084609999999</v>
      </c>
      <c r="S293" s="142">
        <v>0</v>
      </c>
      <c r="T293" s="143">
        <f>S293*H293</f>
        <v>0</v>
      </c>
      <c r="AR293" s="144" t="s">
        <v>90</v>
      </c>
      <c r="AT293" s="144" t="s">
        <v>166</v>
      </c>
      <c r="AU293" s="144" t="s">
        <v>181</v>
      </c>
      <c r="AY293" s="18" t="s">
        <v>163</v>
      </c>
      <c r="BE293" s="145">
        <f>IF(N293="základní",J293,0)</f>
        <v>0</v>
      </c>
      <c r="BF293" s="145">
        <f>IF(N293="snížená",J293,0)</f>
        <v>0</v>
      </c>
      <c r="BG293" s="145">
        <f>IF(N293="zákl. přenesená",J293,0)</f>
        <v>0</v>
      </c>
      <c r="BH293" s="145">
        <f>IF(N293="sníž. přenesená",J293,0)</f>
        <v>0</v>
      </c>
      <c r="BI293" s="145">
        <f>IF(N293="nulová",J293,0)</f>
        <v>0</v>
      </c>
      <c r="BJ293" s="18" t="s">
        <v>80</v>
      </c>
      <c r="BK293" s="145">
        <f>ROUND(I293*H293,2)</f>
        <v>0</v>
      </c>
      <c r="BL293" s="18" t="s">
        <v>90</v>
      </c>
      <c r="BM293" s="144" t="s">
        <v>1418</v>
      </c>
    </row>
    <row r="294" spans="2:65" s="1" customFormat="1">
      <c r="B294" s="33"/>
      <c r="D294" s="146" t="s">
        <v>171</v>
      </c>
      <c r="F294" s="147" t="s">
        <v>1419</v>
      </c>
      <c r="I294" s="148"/>
      <c r="L294" s="33"/>
      <c r="M294" s="149"/>
      <c r="T294" s="54"/>
      <c r="AT294" s="18" t="s">
        <v>171</v>
      </c>
      <c r="AU294" s="18" t="s">
        <v>181</v>
      </c>
    </row>
    <row r="295" spans="2:65" s="12" customFormat="1">
      <c r="B295" s="152"/>
      <c r="D295" s="150" t="s">
        <v>175</v>
      </c>
      <c r="E295" s="153" t="s">
        <v>19</v>
      </c>
      <c r="F295" s="154" t="s">
        <v>1420</v>
      </c>
      <c r="H295" s="153" t="s">
        <v>19</v>
      </c>
      <c r="I295" s="155"/>
      <c r="L295" s="152"/>
      <c r="M295" s="156"/>
      <c r="T295" s="157"/>
      <c r="AT295" s="153" t="s">
        <v>175</v>
      </c>
      <c r="AU295" s="153" t="s">
        <v>181</v>
      </c>
      <c r="AV295" s="12" t="s">
        <v>80</v>
      </c>
      <c r="AW295" s="12" t="s">
        <v>34</v>
      </c>
      <c r="AX295" s="12" t="s">
        <v>73</v>
      </c>
      <c r="AY295" s="153" t="s">
        <v>163</v>
      </c>
    </row>
    <row r="296" spans="2:65" s="12" customFormat="1">
      <c r="B296" s="152"/>
      <c r="D296" s="150" t="s">
        <v>175</v>
      </c>
      <c r="E296" s="153" t="s">
        <v>19</v>
      </c>
      <c r="F296" s="154" t="s">
        <v>210</v>
      </c>
      <c r="H296" s="153" t="s">
        <v>19</v>
      </c>
      <c r="I296" s="155"/>
      <c r="L296" s="152"/>
      <c r="M296" s="156"/>
      <c r="T296" s="157"/>
      <c r="AT296" s="153" t="s">
        <v>175</v>
      </c>
      <c r="AU296" s="153" t="s">
        <v>181</v>
      </c>
      <c r="AV296" s="12" t="s">
        <v>80</v>
      </c>
      <c r="AW296" s="12" t="s">
        <v>34</v>
      </c>
      <c r="AX296" s="12" t="s">
        <v>73</v>
      </c>
      <c r="AY296" s="153" t="s">
        <v>163</v>
      </c>
    </row>
    <row r="297" spans="2:65" s="12" customFormat="1">
      <c r="B297" s="152"/>
      <c r="D297" s="150" t="s">
        <v>175</v>
      </c>
      <c r="E297" s="153" t="s">
        <v>19</v>
      </c>
      <c r="F297" s="154" t="s">
        <v>1421</v>
      </c>
      <c r="H297" s="153" t="s">
        <v>19</v>
      </c>
      <c r="I297" s="155"/>
      <c r="L297" s="152"/>
      <c r="M297" s="156"/>
      <c r="T297" s="157"/>
      <c r="AT297" s="153" t="s">
        <v>175</v>
      </c>
      <c r="AU297" s="153" t="s">
        <v>181</v>
      </c>
      <c r="AV297" s="12" t="s">
        <v>80</v>
      </c>
      <c r="AW297" s="12" t="s">
        <v>34</v>
      </c>
      <c r="AX297" s="12" t="s">
        <v>73</v>
      </c>
      <c r="AY297" s="153" t="s">
        <v>163</v>
      </c>
    </row>
    <row r="298" spans="2:65" s="12" customFormat="1">
      <c r="B298" s="152"/>
      <c r="D298" s="150" t="s">
        <v>175</v>
      </c>
      <c r="E298" s="153" t="s">
        <v>19</v>
      </c>
      <c r="F298" s="154" t="s">
        <v>1422</v>
      </c>
      <c r="H298" s="153" t="s">
        <v>19</v>
      </c>
      <c r="I298" s="155"/>
      <c r="L298" s="152"/>
      <c r="M298" s="156"/>
      <c r="T298" s="157"/>
      <c r="AT298" s="153" t="s">
        <v>175</v>
      </c>
      <c r="AU298" s="153" t="s">
        <v>181</v>
      </c>
      <c r="AV298" s="12" t="s">
        <v>80</v>
      </c>
      <c r="AW298" s="12" t="s">
        <v>34</v>
      </c>
      <c r="AX298" s="12" t="s">
        <v>73</v>
      </c>
      <c r="AY298" s="153" t="s">
        <v>163</v>
      </c>
    </row>
    <row r="299" spans="2:65" s="13" customFormat="1">
      <c r="B299" s="158"/>
      <c r="D299" s="150" t="s">
        <v>175</v>
      </c>
      <c r="E299" s="159" t="s">
        <v>19</v>
      </c>
      <c r="F299" s="160" t="s">
        <v>1423</v>
      </c>
      <c r="H299" s="161">
        <v>451.04599999999999</v>
      </c>
      <c r="I299" s="162"/>
      <c r="L299" s="158"/>
      <c r="M299" s="163"/>
      <c r="T299" s="164"/>
      <c r="AT299" s="159" t="s">
        <v>175</v>
      </c>
      <c r="AU299" s="159" t="s">
        <v>181</v>
      </c>
      <c r="AV299" s="13" t="s">
        <v>82</v>
      </c>
      <c r="AW299" s="13" t="s">
        <v>34</v>
      </c>
      <c r="AX299" s="13" t="s">
        <v>73</v>
      </c>
      <c r="AY299" s="159" t="s">
        <v>163</v>
      </c>
    </row>
    <row r="300" spans="2:65" s="13" customFormat="1">
      <c r="B300" s="158"/>
      <c r="D300" s="150" t="s">
        <v>175</v>
      </c>
      <c r="E300" s="159" t="s">
        <v>19</v>
      </c>
      <c r="F300" s="160" t="s">
        <v>1424</v>
      </c>
      <c r="H300" s="161">
        <v>-259.11700000000002</v>
      </c>
      <c r="I300" s="162"/>
      <c r="L300" s="158"/>
      <c r="M300" s="163"/>
      <c r="T300" s="164"/>
      <c r="AT300" s="159" t="s">
        <v>175</v>
      </c>
      <c r="AU300" s="159" t="s">
        <v>181</v>
      </c>
      <c r="AV300" s="13" t="s">
        <v>82</v>
      </c>
      <c r="AW300" s="13" t="s">
        <v>34</v>
      </c>
      <c r="AX300" s="13" t="s">
        <v>73</v>
      </c>
      <c r="AY300" s="159" t="s">
        <v>163</v>
      </c>
    </row>
    <row r="301" spans="2:65" s="14" customFormat="1">
      <c r="B301" s="165"/>
      <c r="D301" s="150" t="s">
        <v>175</v>
      </c>
      <c r="E301" s="166" t="s">
        <v>19</v>
      </c>
      <c r="F301" s="167" t="s">
        <v>214</v>
      </c>
      <c r="H301" s="168">
        <v>191.929</v>
      </c>
      <c r="I301" s="169"/>
      <c r="L301" s="165"/>
      <c r="M301" s="170"/>
      <c r="T301" s="171"/>
      <c r="AT301" s="166" t="s">
        <v>175</v>
      </c>
      <c r="AU301" s="166" t="s">
        <v>181</v>
      </c>
      <c r="AV301" s="14" t="s">
        <v>90</v>
      </c>
      <c r="AW301" s="14" t="s">
        <v>34</v>
      </c>
      <c r="AX301" s="14" t="s">
        <v>80</v>
      </c>
      <c r="AY301" s="166" t="s">
        <v>163</v>
      </c>
    </row>
    <row r="302" spans="2:65" s="11" customFormat="1" ht="20.85" customHeight="1">
      <c r="B302" s="121"/>
      <c r="D302" s="122" t="s">
        <v>72</v>
      </c>
      <c r="E302" s="131" t="s">
        <v>1425</v>
      </c>
      <c r="F302" s="131" t="s">
        <v>1426</v>
      </c>
      <c r="I302" s="124"/>
      <c r="J302" s="132">
        <f>BK302</f>
        <v>0</v>
      </c>
      <c r="L302" s="121"/>
      <c r="M302" s="126"/>
      <c r="P302" s="127">
        <f>SUM(P303:P321)</f>
        <v>0</v>
      </c>
      <c r="R302" s="127">
        <f>SUM(R303:R321)</f>
        <v>0</v>
      </c>
      <c r="T302" s="128">
        <f>SUM(T303:T321)</f>
        <v>0</v>
      </c>
      <c r="AR302" s="122" t="s">
        <v>80</v>
      </c>
      <c r="AT302" s="129" t="s">
        <v>72</v>
      </c>
      <c r="AU302" s="129" t="s">
        <v>82</v>
      </c>
      <c r="AY302" s="122" t="s">
        <v>163</v>
      </c>
      <c r="BK302" s="130">
        <f>SUM(BK303:BK321)</f>
        <v>0</v>
      </c>
    </row>
    <row r="303" spans="2:65" s="1" customFormat="1" ht="49.15" customHeight="1">
      <c r="B303" s="33"/>
      <c r="C303" s="133" t="s">
        <v>410</v>
      </c>
      <c r="D303" s="133" t="s">
        <v>166</v>
      </c>
      <c r="E303" s="134" t="s">
        <v>652</v>
      </c>
      <c r="F303" s="135" t="s">
        <v>653</v>
      </c>
      <c r="G303" s="136" t="s">
        <v>111</v>
      </c>
      <c r="H303" s="137">
        <v>451.04599999999999</v>
      </c>
      <c r="I303" s="138"/>
      <c r="J303" s="139">
        <f>ROUND(I303*H303,2)</f>
        <v>0</v>
      </c>
      <c r="K303" s="135" t="s">
        <v>169</v>
      </c>
      <c r="L303" s="33"/>
      <c r="M303" s="140" t="s">
        <v>19</v>
      </c>
      <c r="N303" s="141" t="s">
        <v>44</v>
      </c>
      <c r="P303" s="142">
        <f>O303*H303</f>
        <v>0</v>
      </c>
      <c r="Q303" s="142">
        <v>0</v>
      </c>
      <c r="R303" s="142">
        <f>Q303*H303</f>
        <v>0</v>
      </c>
      <c r="S303" s="142">
        <v>0</v>
      </c>
      <c r="T303" s="143">
        <f>S303*H303</f>
        <v>0</v>
      </c>
      <c r="AR303" s="144" t="s">
        <v>90</v>
      </c>
      <c r="AT303" s="144" t="s">
        <v>166</v>
      </c>
      <c r="AU303" s="144" t="s">
        <v>181</v>
      </c>
      <c r="AY303" s="18" t="s">
        <v>163</v>
      </c>
      <c r="BE303" s="145">
        <f>IF(N303="základní",J303,0)</f>
        <v>0</v>
      </c>
      <c r="BF303" s="145">
        <f>IF(N303="snížená",J303,0)</f>
        <v>0</v>
      </c>
      <c r="BG303" s="145">
        <f>IF(N303="zákl. přenesená",J303,0)</f>
        <v>0</v>
      </c>
      <c r="BH303" s="145">
        <f>IF(N303="sníž. přenesená",J303,0)</f>
        <v>0</v>
      </c>
      <c r="BI303" s="145">
        <f>IF(N303="nulová",J303,0)</f>
        <v>0</v>
      </c>
      <c r="BJ303" s="18" t="s">
        <v>80</v>
      </c>
      <c r="BK303" s="145">
        <f>ROUND(I303*H303,2)</f>
        <v>0</v>
      </c>
      <c r="BL303" s="18" t="s">
        <v>90</v>
      </c>
      <c r="BM303" s="144" t="s">
        <v>1427</v>
      </c>
    </row>
    <row r="304" spans="2:65" s="1" customFormat="1">
      <c r="B304" s="33"/>
      <c r="D304" s="146" t="s">
        <v>171</v>
      </c>
      <c r="F304" s="147" t="s">
        <v>655</v>
      </c>
      <c r="I304" s="148"/>
      <c r="L304" s="33"/>
      <c r="M304" s="149"/>
      <c r="T304" s="54"/>
      <c r="AT304" s="18" t="s">
        <v>171</v>
      </c>
      <c r="AU304" s="18" t="s">
        <v>181</v>
      </c>
    </row>
    <row r="305" spans="2:65" s="1" customFormat="1">
      <c r="B305" s="33"/>
      <c r="D305" s="150" t="s">
        <v>173</v>
      </c>
      <c r="F305" s="151" t="s">
        <v>633</v>
      </c>
      <c r="I305" s="148"/>
      <c r="L305" s="33"/>
      <c r="M305" s="149"/>
      <c r="T305" s="54"/>
      <c r="AT305" s="18" t="s">
        <v>173</v>
      </c>
      <c r="AU305" s="18" t="s">
        <v>181</v>
      </c>
    </row>
    <row r="306" spans="2:65" s="1" customFormat="1" ht="24.2" customHeight="1">
      <c r="B306" s="33"/>
      <c r="C306" s="133" t="s">
        <v>418</v>
      </c>
      <c r="D306" s="133" t="s">
        <v>166</v>
      </c>
      <c r="E306" s="134" t="s">
        <v>658</v>
      </c>
      <c r="F306" s="135" t="s">
        <v>659</v>
      </c>
      <c r="G306" s="136" t="s">
        <v>111</v>
      </c>
      <c r="H306" s="137">
        <v>451.04599999999999</v>
      </c>
      <c r="I306" s="138"/>
      <c r="J306" s="139">
        <f>ROUND(I306*H306,2)</f>
        <v>0</v>
      </c>
      <c r="K306" s="135" t="s">
        <v>169</v>
      </c>
      <c r="L306" s="33"/>
      <c r="M306" s="140" t="s">
        <v>19</v>
      </c>
      <c r="N306" s="141" t="s">
        <v>44</v>
      </c>
      <c r="P306" s="142">
        <f>O306*H306</f>
        <v>0</v>
      </c>
      <c r="Q306" s="142">
        <v>0</v>
      </c>
      <c r="R306" s="142">
        <f>Q306*H306</f>
        <v>0</v>
      </c>
      <c r="S306" s="142">
        <v>0</v>
      </c>
      <c r="T306" s="143">
        <f>S306*H306</f>
        <v>0</v>
      </c>
      <c r="AR306" s="144" t="s">
        <v>90</v>
      </c>
      <c r="AT306" s="144" t="s">
        <v>166</v>
      </c>
      <c r="AU306" s="144" t="s">
        <v>181</v>
      </c>
      <c r="AY306" s="18" t="s">
        <v>163</v>
      </c>
      <c r="BE306" s="145">
        <f>IF(N306="základní",J306,0)</f>
        <v>0</v>
      </c>
      <c r="BF306" s="145">
        <f>IF(N306="snížená",J306,0)</f>
        <v>0</v>
      </c>
      <c r="BG306" s="145">
        <f>IF(N306="zákl. přenesená",J306,0)</f>
        <v>0</v>
      </c>
      <c r="BH306" s="145">
        <f>IF(N306="sníž. přenesená",J306,0)</f>
        <v>0</v>
      </c>
      <c r="BI306" s="145">
        <f>IF(N306="nulová",J306,0)</f>
        <v>0</v>
      </c>
      <c r="BJ306" s="18" t="s">
        <v>80</v>
      </c>
      <c r="BK306" s="145">
        <f>ROUND(I306*H306,2)</f>
        <v>0</v>
      </c>
      <c r="BL306" s="18" t="s">
        <v>90</v>
      </c>
      <c r="BM306" s="144" t="s">
        <v>1428</v>
      </c>
    </row>
    <row r="307" spans="2:65" s="1" customFormat="1">
      <c r="B307" s="33"/>
      <c r="D307" s="146" t="s">
        <v>171</v>
      </c>
      <c r="F307" s="147" t="s">
        <v>661</v>
      </c>
      <c r="I307" s="148"/>
      <c r="L307" s="33"/>
      <c r="M307" s="149"/>
      <c r="T307" s="54"/>
      <c r="AT307" s="18" t="s">
        <v>171</v>
      </c>
      <c r="AU307" s="18" t="s">
        <v>181</v>
      </c>
    </row>
    <row r="308" spans="2:65" s="1" customFormat="1">
      <c r="B308" s="33"/>
      <c r="D308" s="150" t="s">
        <v>173</v>
      </c>
      <c r="F308" s="151" t="s">
        <v>633</v>
      </c>
      <c r="I308" s="148"/>
      <c r="L308" s="33"/>
      <c r="M308" s="149"/>
      <c r="T308" s="54"/>
      <c r="AT308" s="18" t="s">
        <v>173</v>
      </c>
      <c r="AU308" s="18" t="s">
        <v>181</v>
      </c>
    </row>
    <row r="309" spans="2:65" s="1" customFormat="1" ht="49.15" customHeight="1">
      <c r="B309" s="33"/>
      <c r="C309" s="133" t="s">
        <v>420</v>
      </c>
      <c r="D309" s="133" t="s">
        <v>166</v>
      </c>
      <c r="E309" s="134" t="s">
        <v>664</v>
      </c>
      <c r="F309" s="135" t="s">
        <v>665</v>
      </c>
      <c r="G309" s="136" t="s">
        <v>111</v>
      </c>
      <c r="H309" s="137">
        <v>451.04599999999999</v>
      </c>
      <c r="I309" s="138"/>
      <c r="J309" s="139">
        <f>ROUND(I309*H309,2)</f>
        <v>0</v>
      </c>
      <c r="K309" s="135" t="s">
        <v>169</v>
      </c>
      <c r="L309" s="33"/>
      <c r="M309" s="140" t="s">
        <v>19</v>
      </c>
      <c r="N309" s="141" t="s">
        <v>44</v>
      </c>
      <c r="P309" s="142">
        <f>O309*H309</f>
        <v>0</v>
      </c>
      <c r="Q309" s="142">
        <v>0</v>
      </c>
      <c r="R309" s="142">
        <f>Q309*H309</f>
        <v>0</v>
      </c>
      <c r="S309" s="142">
        <v>0</v>
      </c>
      <c r="T309" s="143">
        <f>S309*H309</f>
        <v>0</v>
      </c>
      <c r="AR309" s="144" t="s">
        <v>90</v>
      </c>
      <c r="AT309" s="144" t="s">
        <v>166</v>
      </c>
      <c r="AU309" s="144" t="s">
        <v>181</v>
      </c>
      <c r="AY309" s="18" t="s">
        <v>163</v>
      </c>
      <c r="BE309" s="145">
        <f>IF(N309="základní",J309,0)</f>
        <v>0</v>
      </c>
      <c r="BF309" s="145">
        <f>IF(N309="snížená",J309,0)</f>
        <v>0</v>
      </c>
      <c r="BG309" s="145">
        <f>IF(N309="zákl. přenesená",J309,0)</f>
        <v>0</v>
      </c>
      <c r="BH309" s="145">
        <f>IF(N309="sníž. přenesená",J309,0)</f>
        <v>0</v>
      </c>
      <c r="BI309" s="145">
        <f>IF(N309="nulová",J309,0)</f>
        <v>0</v>
      </c>
      <c r="BJ309" s="18" t="s">
        <v>80</v>
      </c>
      <c r="BK309" s="145">
        <f>ROUND(I309*H309,2)</f>
        <v>0</v>
      </c>
      <c r="BL309" s="18" t="s">
        <v>90</v>
      </c>
      <c r="BM309" s="144" t="s">
        <v>1429</v>
      </c>
    </row>
    <row r="310" spans="2:65" s="1" customFormat="1">
      <c r="B310" s="33"/>
      <c r="D310" s="146" t="s">
        <v>171</v>
      </c>
      <c r="F310" s="147" t="s">
        <v>667</v>
      </c>
      <c r="I310" s="148"/>
      <c r="L310" s="33"/>
      <c r="M310" s="149"/>
      <c r="T310" s="54"/>
      <c r="AT310" s="18" t="s">
        <v>171</v>
      </c>
      <c r="AU310" s="18" t="s">
        <v>181</v>
      </c>
    </row>
    <row r="311" spans="2:65" s="1" customFormat="1">
      <c r="B311" s="33"/>
      <c r="D311" s="150" t="s">
        <v>173</v>
      </c>
      <c r="F311" s="151" t="s">
        <v>633</v>
      </c>
      <c r="I311" s="148"/>
      <c r="L311" s="33"/>
      <c r="M311" s="149"/>
      <c r="T311" s="54"/>
      <c r="AT311" s="18" t="s">
        <v>173</v>
      </c>
      <c r="AU311" s="18" t="s">
        <v>181</v>
      </c>
    </row>
    <row r="312" spans="2:65" s="12" customFormat="1">
      <c r="B312" s="152"/>
      <c r="D312" s="150" t="s">
        <v>175</v>
      </c>
      <c r="E312" s="153" t="s">
        <v>19</v>
      </c>
      <c r="F312" s="154" t="s">
        <v>269</v>
      </c>
      <c r="H312" s="153" t="s">
        <v>19</v>
      </c>
      <c r="I312" s="155"/>
      <c r="L312" s="152"/>
      <c r="M312" s="156"/>
      <c r="T312" s="157"/>
      <c r="AT312" s="153" t="s">
        <v>175</v>
      </c>
      <c r="AU312" s="153" t="s">
        <v>181</v>
      </c>
      <c r="AV312" s="12" t="s">
        <v>80</v>
      </c>
      <c r="AW312" s="12" t="s">
        <v>34</v>
      </c>
      <c r="AX312" s="12" t="s">
        <v>73</v>
      </c>
      <c r="AY312" s="153" t="s">
        <v>163</v>
      </c>
    </row>
    <row r="313" spans="2:65" s="12" customFormat="1">
      <c r="B313" s="152"/>
      <c r="D313" s="150" t="s">
        <v>175</v>
      </c>
      <c r="E313" s="153" t="s">
        <v>19</v>
      </c>
      <c r="F313" s="154" t="s">
        <v>328</v>
      </c>
      <c r="H313" s="153" t="s">
        <v>19</v>
      </c>
      <c r="I313" s="155"/>
      <c r="L313" s="152"/>
      <c r="M313" s="156"/>
      <c r="T313" s="157"/>
      <c r="AT313" s="153" t="s">
        <v>175</v>
      </c>
      <c r="AU313" s="153" t="s">
        <v>181</v>
      </c>
      <c r="AV313" s="12" t="s">
        <v>80</v>
      </c>
      <c r="AW313" s="12" t="s">
        <v>34</v>
      </c>
      <c r="AX313" s="12" t="s">
        <v>73</v>
      </c>
      <c r="AY313" s="153" t="s">
        <v>163</v>
      </c>
    </row>
    <row r="314" spans="2:65" s="13" customFormat="1">
      <c r="B314" s="158"/>
      <c r="D314" s="150" t="s">
        <v>175</v>
      </c>
      <c r="E314" s="159" t="s">
        <v>19</v>
      </c>
      <c r="F314" s="160" t="s">
        <v>1430</v>
      </c>
      <c r="H314" s="161">
        <v>41.610999999999997</v>
      </c>
      <c r="I314" s="162"/>
      <c r="L314" s="158"/>
      <c r="M314" s="163"/>
      <c r="T314" s="164"/>
      <c r="AT314" s="159" t="s">
        <v>175</v>
      </c>
      <c r="AU314" s="159" t="s">
        <v>181</v>
      </c>
      <c r="AV314" s="13" t="s">
        <v>82</v>
      </c>
      <c r="AW314" s="13" t="s">
        <v>34</v>
      </c>
      <c r="AX314" s="13" t="s">
        <v>73</v>
      </c>
      <c r="AY314" s="159" t="s">
        <v>163</v>
      </c>
    </row>
    <row r="315" spans="2:65" s="13" customFormat="1">
      <c r="B315" s="158"/>
      <c r="D315" s="150" t="s">
        <v>175</v>
      </c>
      <c r="E315" s="159" t="s">
        <v>19</v>
      </c>
      <c r="F315" s="160" t="s">
        <v>1431</v>
      </c>
      <c r="H315" s="161">
        <v>261.32600000000002</v>
      </c>
      <c r="I315" s="162"/>
      <c r="L315" s="158"/>
      <c r="M315" s="163"/>
      <c r="T315" s="164"/>
      <c r="AT315" s="159" t="s">
        <v>175</v>
      </c>
      <c r="AU315" s="159" t="s">
        <v>181</v>
      </c>
      <c r="AV315" s="13" t="s">
        <v>82</v>
      </c>
      <c r="AW315" s="13" t="s">
        <v>34</v>
      </c>
      <c r="AX315" s="13" t="s">
        <v>73</v>
      </c>
      <c r="AY315" s="159" t="s">
        <v>163</v>
      </c>
    </row>
    <row r="316" spans="2:65" s="13" customFormat="1">
      <c r="B316" s="158"/>
      <c r="D316" s="150" t="s">
        <v>175</v>
      </c>
      <c r="E316" s="159" t="s">
        <v>19</v>
      </c>
      <c r="F316" s="160" t="s">
        <v>1432</v>
      </c>
      <c r="H316" s="161">
        <v>48.889000000000003</v>
      </c>
      <c r="I316" s="162"/>
      <c r="L316" s="158"/>
      <c r="M316" s="163"/>
      <c r="T316" s="164"/>
      <c r="AT316" s="159" t="s">
        <v>175</v>
      </c>
      <c r="AU316" s="159" t="s">
        <v>181</v>
      </c>
      <c r="AV316" s="13" t="s">
        <v>82</v>
      </c>
      <c r="AW316" s="13" t="s">
        <v>34</v>
      </c>
      <c r="AX316" s="13" t="s">
        <v>73</v>
      </c>
      <c r="AY316" s="159" t="s">
        <v>163</v>
      </c>
    </row>
    <row r="317" spans="2:65" s="13" customFormat="1">
      <c r="B317" s="158"/>
      <c r="D317" s="150" t="s">
        <v>175</v>
      </c>
      <c r="E317" s="159" t="s">
        <v>19</v>
      </c>
      <c r="F317" s="160" t="s">
        <v>1433</v>
      </c>
      <c r="H317" s="161">
        <v>28.44</v>
      </c>
      <c r="I317" s="162"/>
      <c r="L317" s="158"/>
      <c r="M317" s="163"/>
      <c r="T317" s="164"/>
      <c r="AT317" s="159" t="s">
        <v>175</v>
      </c>
      <c r="AU317" s="159" t="s">
        <v>181</v>
      </c>
      <c r="AV317" s="13" t="s">
        <v>82</v>
      </c>
      <c r="AW317" s="13" t="s">
        <v>34</v>
      </c>
      <c r="AX317" s="13" t="s">
        <v>73</v>
      </c>
      <c r="AY317" s="159" t="s">
        <v>163</v>
      </c>
    </row>
    <row r="318" spans="2:65" s="13" customFormat="1">
      <c r="B318" s="158"/>
      <c r="D318" s="150" t="s">
        <v>175</v>
      </c>
      <c r="E318" s="159" t="s">
        <v>19</v>
      </c>
      <c r="F318" s="160" t="s">
        <v>1412</v>
      </c>
      <c r="H318" s="161">
        <v>55</v>
      </c>
      <c r="I318" s="162"/>
      <c r="L318" s="158"/>
      <c r="M318" s="163"/>
      <c r="T318" s="164"/>
      <c r="AT318" s="159" t="s">
        <v>175</v>
      </c>
      <c r="AU318" s="159" t="s">
        <v>181</v>
      </c>
      <c r="AV318" s="13" t="s">
        <v>82</v>
      </c>
      <c r="AW318" s="13" t="s">
        <v>34</v>
      </c>
      <c r="AX318" s="13" t="s">
        <v>73</v>
      </c>
      <c r="AY318" s="159" t="s">
        <v>163</v>
      </c>
    </row>
    <row r="319" spans="2:65" s="13" customFormat="1">
      <c r="B319" s="158"/>
      <c r="D319" s="150" t="s">
        <v>175</v>
      </c>
      <c r="E319" s="159" t="s">
        <v>19</v>
      </c>
      <c r="F319" s="160" t="s">
        <v>1434</v>
      </c>
      <c r="H319" s="161">
        <v>8.2799999999999994</v>
      </c>
      <c r="I319" s="162"/>
      <c r="L319" s="158"/>
      <c r="M319" s="163"/>
      <c r="T319" s="164"/>
      <c r="AT319" s="159" t="s">
        <v>175</v>
      </c>
      <c r="AU319" s="159" t="s">
        <v>181</v>
      </c>
      <c r="AV319" s="13" t="s">
        <v>82</v>
      </c>
      <c r="AW319" s="13" t="s">
        <v>34</v>
      </c>
      <c r="AX319" s="13" t="s">
        <v>73</v>
      </c>
      <c r="AY319" s="159" t="s">
        <v>163</v>
      </c>
    </row>
    <row r="320" spans="2:65" s="13" customFormat="1">
      <c r="B320" s="158"/>
      <c r="D320" s="150" t="s">
        <v>175</v>
      </c>
      <c r="E320" s="159" t="s">
        <v>19</v>
      </c>
      <c r="F320" s="160" t="s">
        <v>1435</v>
      </c>
      <c r="H320" s="161">
        <v>7.5</v>
      </c>
      <c r="I320" s="162"/>
      <c r="L320" s="158"/>
      <c r="M320" s="163"/>
      <c r="T320" s="164"/>
      <c r="AT320" s="159" t="s">
        <v>175</v>
      </c>
      <c r="AU320" s="159" t="s">
        <v>181</v>
      </c>
      <c r="AV320" s="13" t="s">
        <v>82</v>
      </c>
      <c r="AW320" s="13" t="s">
        <v>34</v>
      </c>
      <c r="AX320" s="13" t="s">
        <v>73</v>
      </c>
      <c r="AY320" s="159" t="s">
        <v>163</v>
      </c>
    </row>
    <row r="321" spans="2:65" s="14" customFormat="1">
      <c r="B321" s="165"/>
      <c r="D321" s="150" t="s">
        <v>175</v>
      </c>
      <c r="E321" s="166" t="s">
        <v>1436</v>
      </c>
      <c r="F321" s="167" t="s">
        <v>214</v>
      </c>
      <c r="H321" s="168">
        <v>451.04599999999999</v>
      </c>
      <c r="I321" s="169"/>
      <c r="L321" s="165"/>
      <c r="M321" s="170"/>
      <c r="T321" s="171"/>
      <c r="AT321" s="166" t="s">
        <v>175</v>
      </c>
      <c r="AU321" s="166" t="s">
        <v>181</v>
      </c>
      <c r="AV321" s="14" t="s">
        <v>90</v>
      </c>
      <c r="AW321" s="14" t="s">
        <v>34</v>
      </c>
      <c r="AX321" s="14" t="s">
        <v>80</v>
      </c>
      <c r="AY321" s="166" t="s">
        <v>163</v>
      </c>
    </row>
    <row r="322" spans="2:65" s="11" customFormat="1" ht="22.9" customHeight="1">
      <c r="B322" s="121"/>
      <c r="D322" s="122" t="s">
        <v>72</v>
      </c>
      <c r="E322" s="131" t="s">
        <v>561</v>
      </c>
      <c r="F322" s="131" t="s">
        <v>1437</v>
      </c>
      <c r="I322" s="124"/>
      <c r="J322" s="132">
        <f>BK322</f>
        <v>0</v>
      </c>
      <c r="L322" s="121"/>
      <c r="M322" s="126"/>
      <c r="P322" s="127">
        <f>SUM(P323:P336)</f>
        <v>0</v>
      </c>
      <c r="R322" s="127">
        <f>SUM(R323:R336)</f>
        <v>14.352749739999998</v>
      </c>
      <c r="T322" s="128">
        <f>SUM(T323:T336)</f>
        <v>0</v>
      </c>
      <c r="AR322" s="122" t="s">
        <v>80</v>
      </c>
      <c r="AT322" s="129" t="s">
        <v>72</v>
      </c>
      <c r="AU322" s="129" t="s">
        <v>80</v>
      </c>
      <c r="AY322" s="122" t="s">
        <v>163</v>
      </c>
      <c r="BK322" s="130">
        <f>SUM(BK323:BK336)</f>
        <v>0</v>
      </c>
    </row>
    <row r="323" spans="2:65" s="1" customFormat="1" ht="37.9" customHeight="1">
      <c r="B323" s="33"/>
      <c r="C323" s="133" t="s">
        <v>423</v>
      </c>
      <c r="D323" s="133" t="s">
        <v>166</v>
      </c>
      <c r="E323" s="134" t="s">
        <v>1438</v>
      </c>
      <c r="F323" s="135" t="s">
        <v>1439</v>
      </c>
      <c r="G323" s="136" t="s">
        <v>394</v>
      </c>
      <c r="H323" s="137">
        <v>1</v>
      </c>
      <c r="I323" s="138"/>
      <c r="J323" s="139">
        <f>ROUND(I323*H323,2)</f>
        <v>0</v>
      </c>
      <c r="K323" s="135" t="s">
        <v>19</v>
      </c>
      <c r="L323" s="33"/>
      <c r="M323" s="140" t="s">
        <v>19</v>
      </c>
      <c r="N323" s="141" t="s">
        <v>44</v>
      </c>
      <c r="P323" s="142">
        <f>O323*H323</f>
        <v>0</v>
      </c>
      <c r="Q323" s="142">
        <v>0</v>
      </c>
      <c r="R323" s="142">
        <f>Q323*H323</f>
        <v>0</v>
      </c>
      <c r="S323" s="142">
        <v>0</v>
      </c>
      <c r="T323" s="143">
        <f>S323*H323</f>
        <v>0</v>
      </c>
      <c r="AR323" s="144" t="s">
        <v>90</v>
      </c>
      <c r="AT323" s="144" t="s">
        <v>166</v>
      </c>
      <c r="AU323" s="144" t="s">
        <v>82</v>
      </c>
      <c r="AY323" s="18" t="s">
        <v>163</v>
      </c>
      <c r="BE323" s="145">
        <f>IF(N323="základní",J323,0)</f>
        <v>0</v>
      </c>
      <c r="BF323" s="145">
        <f>IF(N323="snížená",J323,0)</f>
        <v>0</v>
      </c>
      <c r="BG323" s="145">
        <f>IF(N323="zákl. přenesená",J323,0)</f>
        <v>0</v>
      </c>
      <c r="BH323" s="145">
        <f>IF(N323="sníž. přenesená",J323,0)</f>
        <v>0</v>
      </c>
      <c r="BI323" s="145">
        <f>IF(N323="nulová",J323,0)</f>
        <v>0</v>
      </c>
      <c r="BJ323" s="18" t="s">
        <v>80</v>
      </c>
      <c r="BK323" s="145">
        <f>ROUND(I323*H323,2)</f>
        <v>0</v>
      </c>
      <c r="BL323" s="18" t="s">
        <v>90</v>
      </c>
      <c r="BM323" s="144" t="s">
        <v>1440</v>
      </c>
    </row>
    <row r="324" spans="2:65" s="1" customFormat="1" ht="33" customHeight="1">
      <c r="B324" s="33"/>
      <c r="C324" s="133" t="s">
        <v>426</v>
      </c>
      <c r="D324" s="133" t="s">
        <v>166</v>
      </c>
      <c r="E324" s="134" t="s">
        <v>1389</v>
      </c>
      <c r="F324" s="135" t="s">
        <v>1390</v>
      </c>
      <c r="G324" s="136" t="s">
        <v>111</v>
      </c>
      <c r="H324" s="137">
        <v>26.067</v>
      </c>
      <c r="I324" s="138"/>
      <c r="J324" s="139">
        <f>ROUND(I324*H324,2)</f>
        <v>0</v>
      </c>
      <c r="K324" s="135" t="s">
        <v>169</v>
      </c>
      <c r="L324" s="33"/>
      <c r="M324" s="140" t="s">
        <v>19</v>
      </c>
      <c r="N324" s="141" t="s">
        <v>44</v>
      </c>
      <c r="P324" s="142">
        <f>O324*H324</f>
        <v>0</v>
      </c>
      <c r="Q324" s="142">
        <v>0</v>
      </c>
      <c r="R324" s="142">
        <f>Q324*H324</f>
        <v>0</v>
      </c>
      <c r="S324" s="142">
        <v>0</v>
      </c>
      <c r="T324" s="143">
        <f>S324*H324</f>
        <v>0</v>
      </c>
      <c r="AR324" s="144" t="s">
        <v>90</v>
      </c>
      <c r="AT324" s="144" t="s">
        <v>166</v>
      </c>
      <c r="AU324" s="144" t="s">
        <v>82</v>
      </c>
      <c r="AY324" s="18" t="s">
        <v>163</v>
      </c>
      <c r="BE324" s="145">
        <f>IF(N324="základní",J324,0)</f>
        <v>0</v>
      </c>
      <c r="BF324" s="145">
        <f>IF(N324="snížená",J324,0)</f>
        <v>0</v>
      </c>
      <c r="BG324" s="145">
        <f>IF(N324="zákl. přenesená",J324,0)</f>
        <v>0</v>
      </c>
      <c r="BH324" s="145">
        <f>IF(N324="sníž. přenesená",J324,0)</f>
        <v>0</v>
      </c>
      <c r="BI324" s="145">
        <f>IF(N324="nulová",J324,0)</f>
        <v>0</v>
      </c>
      <c r="BJ324" s="18" t="s">
        <v>80</v>
      </c>
      <c r="BK324" s="145">
        <f>ROUND(I324*H324,2)</f>
        <v>0</v>
      </c>
      <c r="BL324" s="18" t="s">
        <v>90</v>
      </c>
      <c r="BM324" s="144" t="s">
        <v>1441</v>
      </c>
    </row>
    <row r="325" spans="2:65" s="1" customFormat="1">
      <c r="B325" s="33"/>
      <c r="D325" s="146" t="s">
        <v>171</v>
      </c>
      <c r="F325" s="147" t="s">
        <v>1392</v>
      </c>
      <c r="I325" s="148"/>
      <c r="L325" s="33"/>
      <c r="M325" s="149"/>
      <c r="T325" s="54"/>
      <c r="AT325" s="18" t="s">
        <v>171</v>
      </c>
      <c r="AU325" s="18" t="s">
        <v>82</v>
      </c>
    </row>
    <row r="326" spans="2:65" s="1" customFormat="1" ht="33" customHeight="1">
      <c r="B326" s="33"/>
      <c r="C326" s="133" t="s">
        <v>432</v>
      </c>
      <c r="D326" s="133" t="s">
        <v>166</v>
      </c>
      <c r="E326" s="134" t="s">
        <v>1442</v>
      </c>
      <c r="F326" s="135" t="s">
        <v>1443</v>
      </c>
      <c r="G326" s="136" t="s">
        <v>111</v>
      </c>
      <c r="H326" s="137">
        <v>26.067</v>
      </c>
      <c r="I326" s="138"/>
      <c r="J326" s="139">
        <f>ROUND(I326*H326,2)</f>
        <v>0</v>
      </c>
      <c r="K326" s="135" t="s">
        <v>169</v>
      </c>
      <c r="L326" s="33"/>
      <c r="M326" s="140" t="s">
        <v>19</v>
      </c>
      <c r="N326" s="141" t="s">
        <v>44</v>
      </c>
      <c r="P326" s="142">
        <f>O326*H326</f>
        <v>0</v>
      </c>
      <c r="Q326" s="142">
        <v>0.34499999999999997</v>
      </c>
      <c r="R326" s="142">
        <f>Q326*H326</f>
        <v>8.9931149999999995</v>
      </c>
      <c r="S326" s="142">
        <v>0</v>
      </c>
      <c r="T326" s="143">
        <f>S326*H326</f>
        <v>0</v>
      </c>
      <c r="AR326" s="144" t="s">
        <v>90</v>
      </c>
      <c r="AT326" s="144" t="s">
        <v>166</v>
      </c>
      <c r="AU326" s="144" t="s">
        <v>82</v>
      </c>
      <c r="AY326" s="18" t="s">
        <v>163</v>
      </c>
      <c r="BE326" s="145">
        <f>IF(N326="základní",J326,0)</f>
        <v>0</v>
      </c>
      <c r="BF326" s="145">
        <f>IF(N326="snížená",J326,0)</f>
        <v>0</v>
      </c>
      <c r="BG326" s="145">
        <f>IF(N326="zákl. přenesená",J326,0)</f>
        <v>0</v>
      </c>
      <c r="BH326" s="145">
        <f>IF(N326="sníž. přenesená",J326,0)</f>
        <v>0</v>
      </c>
      <c r="BI326" s="145">
        <f>IF(N326="nulová",J326,0)</f>
        <v>0</v>
      </c>
      <c r="BJ326" s="18" t="s">
        <v>80</v>
      </c>
      <c r="BK326" s="145">
        <f>ROUND(I326*H326,2)</f>
        <v>0</v>
      </c>
      <c r="BL326" s="18" t="s">
        <v>90</v>
      </c>
      <c r="BM326" s="144" t="s">
        <v>1444</v>
      </c>
    </row>
    <row r="327" spans="2:65" s="1" customFormat="1">
      <c r="B327" s="33"/>
      <c r="D327" s="146" t="s">
        <v>171</v>
      </c>
      <c r="F327" s="147" t="s">
        <v>1445</v>
      </c>
      <c r="I327" s="148"/>
      <c r="L327" s="33"/>
      <c r="M327" s="149"/>
      <c r="T327" s="54"/>
      <c r="AT327" s="18" t="s">
        <v>171</v>
      </c>
      <c r="AU327" s="18" t="s">
        <v>82</v>
      </c>
    </row>
    <row r="328" spans="2:65" s="1" customFormat="1" ht="78" customHeight="1">
      <c r="B328" s="33"/>
      <c r="C328" s="133" t="s">
        <v>439</v>
      </c>
      <c r="D328" s="133" t="s">
        <v>166</v>
      </c>
      <c r="E328" s="134" t="s">
        <v>1446</v>
      </c>
      <c r="F328" s="135" t="s">
        <v>1447</v>
      </c>
      <c r="G328" s="136" t="s">
        <v>111</v>
      </c>
      <c r="H328" s="137">
        <v>26.067</v>
      </c>
      <c r="I328" s="138"/>
      <c r="J328" s="139">
        <f>ROUND(I328*H328,2)</f>
        <v>0</v>
      </c>
      <c r="K328" s="135" t="s">
        <v>169</v>
      </c>
      <c r="L328" s="33"/>
      <c r="M328" s="140" t="s">
        <v>19</v>
      </c>
      <c r="N328" s="141" t="s">
        <v>44</v>
      </c>
      <c r="P328" s="142">
        <f>O328*H328</f>
        <v>0</v>
      </c>
      <c r="Q328" s="142">
        <v>8.9219999999999994E-2</v>
      </c>
      <c r="R328" s="142">
        <f>Q328*H328</f>
        <v>2.3256977399999998</v>
      </c>
      <c r="S328" s="142">
        <v>0</v>
      </c>
      <c r="T328" s="143">
        <f>S328*H328</f>
        <v>0</v>
      </c>
      <c r="AR328" s="144" t="s">
        <v>90</v>
      </c>
      <c r="AT328" s="144" t="s">
        <v>166</v>
      </c>
      <c r="AU328" s="144" t="s">
        <v>82</v>
      </c>
      <c r="AY328" s="18" t="s">
        <v>163</v>
      </c>
      <c r="BE328" s="145">
        <f>IF(N328="základní",J328,0)</f>
        <v>0</v>
      </c>
      <c r="BF328" s="145">
        <f>IF(N328="snížená",J328,0)</f>
        <v>0</v>
      </c>
      <c r="BG328" s="145">
        <f>IF(N328="zákl. přenesená",J328,0)</f>
        <v>0</v>
      </c>
      <c r="BH328" s="145">
        <f>IF(N328="sníž. přenesená",J328,0)</f>
        <v>0</v>
      </c>
      <c r="BI328" s="145">
        <f>IF(N328="nulová",J328,0)</f>
        <v>0</v>
      </c>
      <c r="BJ328" s="18" t="s">
        <v>80</v>
      </c>
      <c r="BK328" s="145">
        <f>ROUND(I328*H328,2)</f>
        <v>0</v>
      </c>
      <c r="BL328" s="18" t="s">
        <v>90</v>
      </c>
      <c r="BM328" s="144" t="s">
        <v>1448</v>
      </c>
    </row>
    <row r="329" spans="2:65" s="1" customFormat="1">
      <c r="B329" s="33"/>
      <c r="D329" s="146" t="s">
        <v>171</v>
      </c>
      <c r="F329" s="147" t="s">
        <v>1449</v>
      </c>
      <c r="I329" s="148"/>
      <c r="L329" s="33"/>
      <c r="M329" s="149"/>
      <c r="T329" s="54"/>
      <c r="AT329" s="18" t="s">
        <v>171</v>
      </c>
      <c r="AU329" s="18" t="s">
        <v>82</v>
      </c>
    </row>
    <row r="330" spans="2:65" s="12" customFormat="1">
      <c r="B330" s="152"/>
      <c r="D330" s="150" t="s">
        <v>175</v>
      </c>
      <c r="E330" s="153" t="s">
        <v>19</v>
      </c>
      <c r="F330" s="154" t="s">
        <v>1450</v>
      </c>
      <c r="H330" s="153" t="s">
        <v>19</v>
      </c>
      <c r="I330" s="155"/>
      <c r="L330" s="152"/>
      <c r="M330" s="156"/>
      <c r="T330" s="157"/>
      <c r="AT330" s="153" t="s">
        <v>175</v>
      </c>
      <c r="AU330" s="153" t="s">
        <v>82</v>
      </c>
      <c r="AV330" s="12" t="s">
        <v>80</v>
      </c>
      <c r="AW330" s="12" t="s">
        <v>34</v>
      </c>
      <c r="AX330" s="12" t="s">
        <v>73</v>
      </c>
      <c r="AY330" s="153" t="s">
        <v>163</v>
      </c>
    </row>
    <row r="331" spans="2:65" s="13" customFormat="1">
      <c r="B331" s="158"/>
      <c r="D331" s="150" t="s">
        <v>175</v>
      </c>
      <c r="E331" s="159" t="s">
        <v>19</v>
      </c>
      <c r="F331" s="160" t="s">
        <v>1451</v>
      </c>
      <c r="H331" s="161">
        <v>5.68</v>
      </c>
      <c r="I331" s="162"/>
      <c r="L331" s="158"/>
      <c r="M331" s="163"/>
      <c r="T331" s="164"/>
      <c r="AT331" s="159" t="s">
        <v>175</v>
      </c>
      <c r="AU331" s="159" t="s">
        <v>82</v>
      </c>
      <c r="AV331" s="13" t="s">
        <v>82</v>
      </c>
      <c r="AW331" s="13" t="s">
        <v>34</v>
      </c>
      <c r="AX331" s="13" t="s">
        <v>73</v>
      </c>
      <c r="AY331" s="159" t="s">
        <v>163</v>
      </c>
    </row>
    <row r="332" spans="2:65" s="13" customFormat="1">
      <c r="B332" s="158"/>
      <c r="D332" s="150" t="s">
        <v>175</v>
      </c>
      <c r="E332" s="159" t="s">
        <v>19</v>
      </c>
      <c r="F332" s="160" t="s">
        <v>1452</v>
      </c>
      <c r="H332" s="161">
        <v>18.227</v>
      </c>
      <c r="I332" s="162"/>
      <c r="L332" s="158"/>
      <c r="M332" s="163"/>
      <c r="T332" s="164"/>
      <c r="AT332" s="159" t="s">
        <v>175</v>
      </c>
      <c r="AU332" s="159" t="s">
        <v>82</v>
      </c>
      <c r="AV332" s="13" t="s">
        <v>82</v>
      </c>
      <c r="AW332" s="13" t="s">
        <v>34</v>
      </c>
      <c r="AX332" s="13" t="s">
        <v>73</v>
      </c>
      <c r="AY332" s="159" t="s">
        <v>163</v>
      </c>
    </row>
    <row r="333" spans="2:65" s="13" customFormat="1">
      <c r="B333" s="158"/>
      <c r="D333" s="150" t="s">
        <v>175</v>
      </c>
      <c r="E333" s="159" t="s">
        <v>19</v>
      </c>
      <c r="F333" s="160" t="s">
        <v>1453</v>
      </c>
      <c r="H333" s="161">
        <v>2.16</v>
      </c>
      <c r="I333" s="162"/>
      <c r="L333" s="158"/>
      <c r="M333" s="163"/>
      <c r="T333" s="164"/>
      <c r="AT333" s="159" t="s">
        <v>175</v>
      </c>
      <c r="AU333" s="159" t="s">
        <v>82</v>
      </c>
      <c r="AV333" s="13" t="s">
        <v>82</v>
      </c>
      <c r="AW333" s="13" t="s">
        <v>34</v>
      </c>
      <c r="AX333" s="13" t="s">
        <v>73</v>
      </c>
      <c r="AY333" s="159" t="s">
        <v>163</v>
      </c>
    </row>
    <row r="334" spans="2:65" s="14" customFormat="1">
      <c r="B334" s="165"/>
      <c r="D334" s="150" t="s">
        <v>175</v>
      </c>
      <c r="E334" s="166" t="s">
        <v>19</v>
      </c>
      <c r="F334" s="167" t="s">
        <v>214</v>
      </c>
      <c r="H334" s="168">
        <v>26.067</v>
      </c>
      <c r="I334" s="169"/>
      <c r="L334" s="165"/>
      <c r="M334" s="170"/>
      <c r="T334" s="171"/>
      <c r="AT334" s="166" t="s">
        <v>175</v>
      </c>
      <c r="AU334" s="166" t="s">
        <v>82</v>
      </c>
      <c r="AV334" s="14" t="s">
        <v>90</v>
      </c>
      <c r="AW334" s="14" t="s">
        <v>34</v>
      </c>
      <c r="AX334" s="14" t="s">
        <v>80</v>
      </c>
      <c r="AY334" s="166" t="s">
        <v>163</v>
      </c>
    </row>
    <row r="335" spans="2:65" s="1" customFormat="1" ht="24.2" customHeight="1">
      <c r="B335" s="33"/>
      <c r="C335" s="179" t="s">
        <v>445</v>
      </c>
      <c r="D335" s="179" t="s">
        <v>342</v>
      </c>
      <c r="E335" s="180" t="s">
        <v>1454</v>
      </c>
      <c r="F335" s="181" t="s">
        <v>1455</v>
      </c>
      <c r="G335" s="182" t="s">
        <v>111</v>
      </c>
      <c r="H335" s="183">
        <v>26.849</v>
      </c>
      <c r="I335" s="184"/>
      <c r="J335" s="185">
        <f>ROUND(I335*H335,2)</f>
        <v>0</v>
      </c>
      <c r="K335" s="181" t="s">
        <v>169</v>
      </c>
      <c r="L335" s="186"/>
      <c r="M335" s="187" t="s">
        <v>19</v>
      </c>
      <c r="N335" s="188" t="s">
        <v>44</v>
      </c>
      <c r="P335" s="142">
        <f>O335*H335</f>
        <v>0</v>
      </c>
      <c r="Q335" s="142">
        <v>0.113</v>
      </c>
      <c r="R335" s="142">
        <f>Q335*H335</f>
        <v>3.0339370000000003</v>
      </c>
      <c r="S335" s="142">
        <v>0</v>
      </c>
      <c r="T335" s="143">
        <f>S335*H335</f>
        <v>0</v>
      </c>
      <c r="AR335" s="144" t="s">
        <v>215</v>
      </c>
      <c r="AT335" s="144" t="s">
        <v>342</v>
      </c>
      <c r="AU335" s="144" t="s">
        <v>82</v>
      </c>
      <c r="AY335" s="18" t="s">
        <v>163</v>
      </c>
      <c r="BE335" s="145">
        <f>IF(N335="základní",J335,0)</f>
        <v>0</v>
      </c>
      <c r="BF335" s="145">
        <f>IF(N335="snížená",J335,0)</f>
        <v>0</v>
      </c>
      <c r="BG335" s="145">
        <f>IF(N335="zákl. přenesená",J335,0)</f>
        <v>0</v>
      </c>
      <c r="BH335" s="145">
        <f>IF(N335="sníž. přenesená",J335,0)</f>
        <v>0</v>
      </c>
      <c r="BI335" s="145">
        <f>IF(N335="nulová",J335,0)</f>
        <v>0</v>
      </c>
      <c r="BJ335" s="18" t="s">
        <v>80</v>
      </c>
      <c r="BK335" s="145">
        <f>ROUND(I335*H335,2)</f>
        <v>0</v>
      </c>
      <c r="BL335" s="18" t="s">
        <v>90</v>
      </c>
      <c r="BM335" s="144" t="s">
        <v>1456</v>
      </c>
    </row>
    <row r="336" spans="2:65" s="13" customFormat="1">
      <c r="B336" s="158"/>
      <c r="D336" s="150" t="s">
        <v>175</v>
      </c>
      <c r="F336" s="160" t="s">
        <v>1457</v>
      </c>
      <c r="H336" s="161">
        <v>26.849</v>
      </c>
      <c r="I336" s="162"/>
      <c r="L336" s="158"/>
      <c r="M336" s="163"/>
      <c r="T336" s="164"/>
      <c r="AT336" s="159" t="s">
        <v>175</v>
      </c>
      <c r="AU336" s="159" t="s">
        <v>82</v>
      </c>
      <c r="AV336" s="13" t="s">
        <v>82</v>
      </c>
      <c r="AW336" s="13" t="s">
        <v>4</v>
      </c>
      <c r="AX336" s="13" t="s">
        <v>80</v>
      </c>
      <c r="AY336" s="159" t="s">
        <v>163</v>
      </c>
    </row>
    <row r="337" spans="2:65" s="11" customFormat="1" ht="22.9" customHeight="1">
      <c r="B337" s="121"/>
      <c r="D337" s="122" t="s">
        <v>72</v>
      </c>
      <c r="E337" s="131" t="s">
        <v>760</v>
      </c>
      <c r="F337" s="131" t="s">
        <v>1458</v>
      </c>
      <c r="I337" s="124"/>
      <c r="J337" s="132">
        <f>BK337</f>
        <v>0</v>
      </c>
      <c r="L337" s="121"/>
      <c r="M337" s="126"/>
      <c r="P337" s="127">
        <f>SUM(P338:P358)</f>
        <v>0</v>
      </c>
      <c r="R337" s="127">
        <f>SUM(R338:R358)</f>
        <v>21.794871000000004</v>
      </c>
      <c r="T337" s="128">
        <f>SUM(T338:T358)</f>
        <v>0</v>
      </c>
      <c r="AR337" s="122" t="s">
        <v>80</v>
      </c>
      <c r="AT337" s="129" t="s">
        <v>72</v>
      </c>
      <c r="AU337" s="129" t="s">
        <v>80</v>
      </c>
      <c r="AY337" s="122" t="s">
        <v>163</v>
      </c>
      <c r="BK337" s="130">
        <f>SUM(BK338:BK358)</f>
        <v>0</v>
      </c>
    </row>
    <row r="338" spans="2:65" s="1" customFormat="1" ht="49.15" customHeight="1">
      <c r="B338" s="33"/>
      <c r="C338" s="133" t="s">
        <v>452</v>
      </c>
      <c r="D338" s="133" t="s">
        <v>166</v>
      </c>
      <c r="E338" s="134" t="s">
        <v>1459</v>
      </c>
      <c r="F338" s="135" t="s">
        <v>1460</v>
      </c>
      <c r="G338" s="136" t="s">
        <v>239</v>
      </c>
      <c r="H338" s="137">
        <v>80.8</v>
      </c>
      <c r="I338" s="138"/>
      <c r="J338" s="139">
        <f>ROUND(I338*H338,2)</f>
        <v>0</v>
      </c>
      <c r="K338" s="135" t="s">
        <v>169</v>
      </c>
      <c r="L338" s="33"/>
      <c r="M338" s="140" t="s">
        <v>19</v>
      </c>
      <c r="N338" s="141" t="s">
        <v>44</v>
      </c>
      <c r="P338" s="142">
        <f>O338*H338</f>
        <v>0</v>
      </c>
      <c r="Q338" s="142">
        <v>0.16850000000000001</v>
      </c>
      <c r="R338" s="142">
        <f>Q338*H338</f>
        <v>13.614800000000001</v>
      </c>
      <c r="S338" s="142">
        <v>0</v>
      </c>
      <c r="T338" s="143">
        <f>S338*H338</f>
        <v>0</v>
      </c>
      <c r="AR338" s="144" t="s">
        <v>90</v>
      </c>
      <c r="AT338" s="144" t="s">
        <v>166</v>
      </c>
      <c r="AU338" s="144" t="s">
        <v>82</v>
      </c>
      <c r="AY338" s="18" t="s">
        <v>163</v>
      </c>
      <c r="BE338" s="145">
        <f>IF(N338="základní",J338,0)</f>
        <v>0</v>
      </c>
      <c r="BF338" s="145">
        <f>IF(N338="snížená",J338,0)</f>
        <v>0</v>
      </c>
      <c r="BG338" s="145">
        <f>IF(N338="zákl. přenesená",J338,0)</f>
        <v>0</v>
      </c>
      <c r="BH338" s="145">
        <f>IF(N338="sníž. přenesená",J338,0)</f>
        <v>0</v>
      </c>
      <c r="BI338" s="145">
        <f>IF(N338="nulová",J338,0)</f>
        <v>0</v>
      </c>
      <c r="BJ338" s="18" t="s">
        <v>80</v>
      </c>
      <c r="BK338" s="145">
        <f>ROUND(I338*H338,2)</f>
        <v>0</v>
      </c>
      <c r="BL338" s="18" t="s">
        <v>90</v>
      </c>
      <c r="BM338" s="144" t="s">
        <v>1461</v>
      </c>
    </row>
    <row r="339" spans="2:65" s="1" customFormat="1">
      <c r="B339" s="33"/>
      <c r="D339" s="146" t="s">
        <v>171</v>
      </c>
      <c r="F339" s="147" t="s">
        <v>1462</v>
      </c>
      <c r="I339" s="148"/>
      <c r="L339" s="33"/>
      <c r="M339" s="149"/>
      <c r="T339" s="54"/>
      <c r="AT339" s="18" t="s">
        <v>171</v>
      </c>
      <c r="AU339" s="18" t="s">
        <v>82</v>
      </c>
    </row>
    <row r="340" spans="2:65" s="12" customFormat="1">
      <c r="B340" s="152"/>
      <c r="D340" s="150" t="s">
        <v>175</v>
      </c>
      <c r="E340" s="153" t="s">
        <v>19</v>
      </c>
      <c r="F340" s="154" t="s">
        <v>1463</v>
      </c>
      <c r="H340" s="153" t="s">
        <v>19</v>
      </c>
      <c r="I340" s="155"/>
      <c r="L340" s="152"/>
      <c r="M340" s="156"/>
      <c r="T340" s="157"/>
      <c r="AT340" s="153" t="s">
        <v>175</v>
      </c>
      <c r="AU340" s="153" t="s">
        <v>82</v>
      </c>
      <c r="AV340" s="12" t="s">
        <v>80</v>
      </c>
      <c r="AW340" s="12" t="s">
        <v>34</v>
      </c>
      <c r="AX340" s="12" t="s">
        <v>73</v>
      </c>
      <c r="AY340" s="153" t="s">
        <v>163</v>
      </c>
    </row>
    <row r="341" spans="2:65" s="12" customFormat="1">
      <c r="B341" s="152"/>
      <c r="D341" s="150" t="s">
        <v>175</v>
      </c>
      <c r="E341" s="153" t="s">
        <v>19</v>
      </c>
      <c r="F341" s="154" t="s">
        <v>1464</v>
      </c>
      <c r="H341" s="153" t="s">
        <v>19</v>
      </c>
      <c r="I341" s="155"/>
      <c r="L341" s="152"/>
      <c r="M341" s="156"/>
      <c r="T341" s="157"/>
      <c r="AT341" s="153" t="s">
        <v>175</v>
      </c>
      <c r="AU341" s="153" t="s">
        <v>82</v>
      </c>
      <c r="AV341" s="12" t="s">
        <v>80</v>
      </c>
      <c r="AW341" s="12" t="s">
        <v>34</v>
      </c>
      <c r="AX341" s="12" t="s">
        <v>73</v>
      </c>
      <c r="AY341" s="153" t="s">
        <v>163</v>
      </c>
    </row>
    <row r="342" spans="2:65" s="12" customFormat="1">
      <c r="B342" s="152"/>
      <c r="D342" s="150" t="s">
        <v>175</v>
      </c>
      <c r="E342" s="153" t="s">
        <v>19</v>
      </c>
      <c r="F342" s="154" t="s">
        <v>210</v>
      </c>
      <c r="H342" s="153" t="s">
        <v>19</v>
      </c>
      <c r="I342" s="155"/>
      <c r="L342" s="152"/>
      <c r="M342" s="156"/>
      <c r="T342" s="157"/>
      <c r="AT342" s="153" t="s">
        <v>175</v>
      </c>
      <c r="AU342" s="153" t="s">
        <v>82</v>
      </c>
      <c r="AV342" s="12" t="s">
        <v>80</v>
      </c>
      <c r="AW342" s="12" t="s">
        <v>34</v>
      </c>
      <c r="AX342" s="12" t="s">
        <v>73</v>
      </c>
      <c r="AY342" s="153" t="s">
        <v>163</v>
      </c>
    </row>
    <row r="343" spans="2:65" s="13" customFormat="1">
      <c r="B343" s="158"/>
      <c r="D343" s="150" t="s">
        <v>175</v>
      </c>
      <c r="E343" s="159" t="s">
        <v>19</v>
      </c>
      <c r="F343" s="160" t="s">
        <v>1465</v>
      </c>
      <c r="H343" s="161">
        <v>28.4</v>
      </c>
      <c r="I343" s="162"/>
      <c r="L343" s="158"/>
      <c r="M343" s="163"/>
      <c r="T343" s="164"/>
      <c r="AT343" s="159" t="s">
        <v>175</v>
      </c>
      <c r="AU343" s="159" t="s">
        <v>82</v>
      </c>
      <c r="AV343" s="13" t="s">
        <v>82</v>
      </c>
      <c r="AW343" s="13" t="s">
        <v>34</v>
      </c>
      <c r="AX343" s="13" t="s">
        <v>73</v>
      </c>
      <c r="AY343" s="159" t="s">
        <v>163</v>
      </c>
    </row>
    <row r="344" spans="2:65" s="13" customFormat="1">
      <c r="B344" s="158"/>
      <c r="D344" s="150" t="s">
        <v>175</v>
      </c>
      <c r="E344" s="159" t="s">
        <v>19</v>
      </c>
      <c r="F344" s="160" t="s">
        <v>1466</v>
      </c>
      <c r="H344" s="161">
        <v>10.5</v>
      </c>
      <c r="I344" s="162"/>
      <c r="L344" s="158"/>
      <c r="M344" s="163"/>
      <c r="T344" s="164"/>
      <c r="AT344" s="159" t="s">
        <v>175</v>
      </c>
      <c r="AU344" s="159" t="s">
        <v>82</v>
      </c>
      <c r="AV344" s="13" t="s">
        <v>82</v>
      </c>
      <c r="AW344" s="13" t="s">
        <v>34</v>
      </c>
      <c r="AX344" s="13" t="s">
        <v>73</v>
      </c>
      <c r="AY344" s="159" t="s">
        <v>163</v>
      </c>
    </row>
    <row r="345" spans="2:65" s="13" customFormat="1">
      <c r="B345" s="158"/>
      <c r="D345" s="150" t="s">
        <v>175</v>
      </c>
      <c r="E345" s="159" t="s">
        <v>19</v>
      </c>
      <c r="F345" s="160" t="s">
        <v>1467</v>
      </c>
      <c r="H345" s="161">
        <v>3.8</v>
      </c>
      <c r="I345" s="162"/>
      <c r="L345" s="158"/>
      <c r="M345" s="163"/>
      <c r="T345" s="164"/>
      <c r="AT345" s="159" t="s">
        <v>175</v>
      </c>
      <c r="AU345" s="159" t="s">
        <v>82</v>
      </c>
      <c r="AV345" s="13" t="s">
        <v>82</v>
      </c>
      <c r="AW345" s="13" t="s">
        <v>34</v>
      </c>
      <c r="AX345" s="13" t="s">
        <v>73</v>
      </c>
      <c r="AY345" s="159" t="s">
        <v>163</v>
      </c>
    </row>
    <row r="346" spans="2:65" s="13" customFormat="1">
      <c r="B346" s="158"/>
      <c r="D346" s="150" t="s">
        <v>175</v>
      </c>
      <c r="E346" s="159" t="s">
        <v>19</v>
      </c>
      <c r="F346" s="160" t="s">
        <v>1468</v>
      </c>
      <c r="H346" s="161">
        <v>18.100000000000001</v>
      </c>
      <c r="I346" s="162"/>
      <c r="L346" s="158"/>
      <c r="M346" s="163"/>
      <c r="T346" s="164"/>
      <c r="AT346" s="159" t="s">
        <v>175</v>
      </c>
      <c r="AU346" s="159" t="s">
        <v>82</v>
      </c>
      <c r="AV346" s="13" t="s">
        <v>82</v>
      </c>
      <c r="AW346" s="13" t="s">
        <v>34</v>
      </c>
      <c r="AX346" s="13" t="s">
        <v>73</v>
      </c>
      <c r="AY346" s="159" t="s">
        <v>163</v>
      </c>
    </row>
    <row r="347" spans="2:65" s="13" customFormat="1">
      <c r="B347" s="158"/>
      <c r="D347" s="150" t="s">
        <v>175</v>
      </c>
      <c r="E347" s="159" t="s">
        <v>19</v>
      </c>
      <c r="F347" s="160" t="s">
        <v>1469</v>
      </c>
      <c r="H347" s="161">
        <v>20</v>
      </c>
      <c r="I347" s="162"/>
      <c r="L347" s="158"/>
      <c r="M347" s="163"/>
      <c r="T347" s="164"/>
      <c r="AT347" s="159" t="s">
        <v>175</v>
      </c>
      <c r="AU347" s="159" t="s">
        <v>82</v>
      </c>
      <c r="AV347" s="13" t="s">
        <v>82</v>
      </c>
      <c r="AW347" s="13" t="s">
        <v>34</v>
      </c>
      <c r="AX347" s="13" t="s">
        <v>73</v>
      </c>
      <c r="AY347" s="159" t="s">
        <v>163</v>
      </c>
    </row>
    <row r="348" spans="2:65" s="14" customFormat="1">
      <c r="B348" s="165"/>
      <c r="D348" s="150" t="s">
        <v>175</v>
      </c>
      <c r="E348" s="166" t="s">
        <v>19</v>
      </c>
      <c r="F348" s="167" t="s">
        <v>214</v>
      </c>
      <c r="H348" s="168">
        <v>80.8</v>
      </c>
      <c r="I348" s="169"/>
      <c r="L348" s="165"/>
      <c r="M348" s="170"/>
      <c r="T348" s="171"/>
      <c r="AT348" s="166" t="s">
        <v>175</v>
      </c>
      <c r="AU348" s="166" t="s">
        <v>82</v>
      </c>
      <c r="AV348" s="14" t="s">
        <v>90</v>
      </c>
      <c r="AW348" s="14" t="s">
        <v>34</v>
      </c>
      <c r="AX348" s="14" t="s">
        <v>80</v>
      </c>
      <c r="AY348" s="166" t="s">
        <v>163</v>
      </c>
    </row>
    <row r="349" spans="2:65" s="1" customFormat="1" ht="16.5" customHeight="1">
      <c r="B349" s="33"/>
      <c r="C349" s="179" t="s">
        <v>459</v>
      </c>
      <c r="D349" s="179" t="s">
        <v>342</v>
      </c>
      <c r="E349" s="180" t="s">
        <v>1470</v>
      </c>
      <c r="F349" s="181" t="s">
        <v>1471</v>
      </c>
      <c r="G349" s="182" t="s">
        <v>239</v>
      </c>
      <c r="H349" s="183">
        <v>82.415999999999997</v>
      </c>
      <c r="I349" s="184"/>
      <c r="J349" s="185">
        <f>ROUND(I349*H349,2)</f>
        <v>0</v>
      </c>
      <c r="K349" s="181" t="s">
        <v>169</v>
      </c>
      <c r="L349" s="186"/>
      <c r="M349" s="187" t="s">
        <v>19</v>
      </c>
      <c r="N349" s="188" t="s">
        <v>44</v>
      </c>
      <c r="P349" s="142">
        <f>O349*H349</f>
        <v>0</v>
      </c>
      <c r="Q349" s="142">
        <v>0.08</v>
      </c>
      <c r="R349" s="142">
        <f>Q349*H349</f>
        <v>6.59328</v>
      </c>
      <c r="S349" s="142">
        <v>0</v>
      </c>
      <c r="T349" s="143">
        <f>S349*H349</f>
        <v>0</v>
      </c>
      <c r="AR349" s="144" t="s">
        <v>215</v>
      </c>
      <c r="AT349" s="144" t="s">
        <v>342</v>
      </c>
      <c r="AU349" s="144" t="s">
        <v>82</v>
      </c>
      <c r="AY349" s="18" t="s">
        <v>163</v>
      </c>
      <c r="BE349" s="145">
        <f>IF(N349="základní",J349,0)</f>
        <v>0</v>
      </c>
      <c r="BF349" s="145">
        <f>IF(N349="snížená",J349,0)</f>
        <v>0</v>
      </c>
      <c r="BG349" s="145">
        <f>IF(N349="zákl. přenesená",J349,0)</f>
        <v>0</v>
      </c>
      <c r="BH349" s="145">
        <f>IF(N349="sníž. přenesená",J349,0)</f>
        <v>0</v>
      </c>
      <c r="BI349" s="145">
        <f>IF(N349="nulová",J349,0)</f>
        <v>0</v>
      </c>
      <c r="BJ349" s="18" t="s">
        <v>80</v>
      </c>
      <c r="BK349" s="145">
        <f>ROUND(I349*H349,2)</f>
        <v>0</v>
      </c>
      <c r="BL349" s="18" t="s">
        <v>90</v>
      </c>
      <c r="BM349" s="144" t="s">
        <v>1472</v>
      </c>
    </row>
    <row r="350" spans="2:65" s="13" customFormat="1">
      <c r="B350" s="158"/>
      <c r="D350" s="150" t="s">
        <v>175</v>
      </c>
      <c r="F350" s="160" t="s">
        <v>1473</v>
      </c>
      <c r="H350" s="161">
        <v>82.415999999999997</v>
      </c>
      <c r="I350" s="162"/>
      <c r="L350" s="158"/>
      <c r="M350" s="163"/>
      <c r="T350" s="164"/>
      <c r="AT350" s="159" t="s">
        <v>175</v>
      </c>
      <c r="AU350" s="159" t="s">
        <v>82</v>
      </c>
      <c r="AV350" s="13" t="s">
        <v>82</v>
      </c>
      <c r="AW350" s="13" t="s">
        <v>4</v>
      </c>
      <c r="AX350" s="13" t="s">
        <v>80</v>
      </c>
      <c r="AY350" s="159" t="s">
        <v>163</v>
      </c>
    </row>
    <row r="351" spans="2:65" s="1" customFormat="1" ht="44.25" customHeight="1">
      <c r="B351" s="33"/>
      <c r="C351" s="133" t="s">
        <v>466</v>
      </c>
      <c r="D351" s="133" t="s">
        <v>166</v>
      </c>
      <c r="E351" s="134" t="s">
        <v>1474</v>
      </c>
      <c r="F351" s="135" t="s">
        <v>1475</v>
      </c>
      <c r="G351" s="136" t="s">
        <v>239</v>
      </c>
      <c r="H351" s="137">
        <v>12.86</v>
      </c>
      <c r="I351" s="138"/>
      <c r="J351" s="139">
        <f>ROUND(I351*H351,2)</f>
        <v>0</v>
      </c>
      <c r="K351" s="135" t="s">
        <v>169</v>
      </c>
      <c r="L351" s="33"/>
      <c r="M351" s="140" t="s">
        <v>19</v>
      </c>
      <c r="N351" s="141" t="s">
        <v>44</v>
      </c>
      <c r="P351" s="142">
        <f>O351*H351</f>
        <v>0</v>
      </c>
      <c r="Q351" s="142">
        <v>0.10095</v>
      </c>
      <c r="R351" s="142">
        <f>Q351*H351</f>
        <v>1.298217</v>
      </c>
      <c r="S351" s="142">
        <v>0</v>
      </c>
      <c r="T351" s="143">
        <f>S351*H351</f>
        <v>0</v>
      </c>
      <c r="AR351" s="144" t="s">
        <v>90</v>
      </c>
      <c r="AT351" s="144" t="s">
        <v>166</v>
      </c>
      <c r="AU351" s="144" t="s">
        <v>82</v>
      </c>
      <c r="AY351" s="18" t="s">
        <v>163</v>
      </c>
      <c r="BE351" s="145">
        <f>IF(N351="základní",J351,0)</f>
        <v>0</v>
      </c>
      <c r="BF351" s="145">
        <f>IF(N351="snížená",J351,0)</f>
        <v>0</v>
      </c>
      <c r="BG351" s="145">
        <f>IF(N351="zákl. přenesená",J351,0)</f>
        <v>0</v>
      </c>
      <c r="BH351" s="145">
        <f>IF(N351="sníž. přenesená",J351,0)</f>
        <v>0</v>
      </c>
      <c r="BI351" s="145">
        <f>IF(N351="nulová",J351,0)</f>
        <v>0</v>
      </c>
      <c r="BJ351" s="18" t="s">
        <v>80</v>
      </c>
      <c r="BK351" s="145">
        <f>ROUND(I351*H351,2)</f>
        <v>0</v>
      </c>
      <c r="BL351" s="18" t="s">
        <v>90</v>
      </c>
      <c r="BM351" s="144" t="s">
        <v>1476</v>
      </c>
    </row>
    <row r="352" spans="2:65" s="1" customFormat="1">
      <c r="B352" s="33"/>
      <c r="D352" s="146" t="s">
        <v>171</v>
      </c>
      <c r="F352" s="147" t="s">
        <v>1477</v>
      </c>
      <c r="I352" s="148"/>
      <c r="L352" s="33"/>
      <c r="M352" s="149"/>
      <c r="T352" s="54"/>
      <c r="AT352" s="18" t="s">
        <v>171</v>
      </c>
      <c r="AU352" s="18" t="s">
        <v>82</v>
      </c>
    </row>
    <row r="353" spans="2:65" s="12" customFormat="1">
      <c r="B353" s="152"/>
      <c r="D353" s="150" t="s">
        <v>175</v>
      </c>
      <c r="E353" s="153" t="s">
        <v>19</v>
      </c>
      <c r="F353" s="154" t="s">
        <v>1450</v>
      </c>
      <c r="H353" s="153" t="s">
        <v>19</v>
      </c>
      <c r="I353" s="155"/>
      <c r="L353" s="152"/>
      <c r="M353" s="156"/>
      <c r="T353" s="157"/>
      <c r="AT353" s="153" t="s">
        <v>175</v>
      </c>
      <c r="AU353" s="153" t="s">
        <v>82</v>
      </c>
      <c r="AV353" s="12" t="s">
        <v>80</v>
      </c>
      <c r="AW353" s="12" t="s">
        <v>34</v>
      </c>
      <c r="AX353" s="12" t="s">
        <v>73</v>
      </c>
      <c r="AY353" s="153" t="s">
        <v>163</v>
      </c>
    </row>
    <row r="354" spans="2:65" s="13" customFormat="1">
      <c r="B354" s="158"/>
      <c r="D354" s="150" t="s">
        <v>175</v>
      </c>
      <c r="E354" s="159" t="s">
        <v>19</v>
      </c>
      <c r="F354" s="160" t="s">
        <v>1478</v>
      </c>
      <c r="H354" s="161">
        <v>9.86</v>
      </c>
      <c r="I354" s="162"/>
      <c r="L354" s="158"/>
      <c r="M354" s="163"/>
      <c r="T354" s="164"/>
      <c r="AT354" s="159" t="s">
        <v>175</v>
      </c>
      <c r="AU354" s="159" t="s">
        <v>82</v>
      </c>
      <c r="AV354" s="13" t="s">
        <v>82</v>
      </c>
      <c r="AW354" s="13" t="s">
        <v>34</v>
      </c>
      <c r="AX354" s="13" t="s">
        <v>73</v>
      </c>
      <c r="AY354" s="159" t="s">
        <v>163</v>
      </c>
    </row>
    <row r="355" spans="2:65" s="13" customFormat="1">
      <c r="B355" s="158"/>
      <c r="D355" s="150" t="s">
        <v>175</v>
      </c>
      <c r="E355" s="159" t="s">
        <v>19</v>
      </c>
      <c r="F355" s="160" t="s">
        <v>1479</v>
      </c>
      <c r="H355" s="161">
        <v>3</v>
      </c>
      <c r="I355" s="162"/>
      <c r="L355" s="158"/>
      <c r="M355" s="163"/>
      <c r="T355" s="164"/>
      <c r="AT355" s="159" t="s">
        <v>175</v>
      </c>
      <c r="AU355" s="159" t="s">
        <v>82</v>
      </c>
      <c r="AV355" s="13" t="s">
        <v>82</v>
      </c>
      <c r="AW355" s="13" t="s">
        <v>34</v>
      </c>
      <c r="AX355" s="13" t="s">
        <v>73</v>
      </c>
      <c r="AY355" s="159" t="s">
        <v>163</v>
      </c>
    </row>
    <row r="356" spans="2:65" s="14" customFormat="1">
      <c r="B356" s="165"/>
      <c r="D356" s="150" t="s">
        <v>175</v>
      </c>
      <c r="E356" s="166" t="s">
        <v>19</v>
      </c>
      <c r="F356" s="167" t="s">
        <v>214</v>
      </c>
      <c r="H356" s="168">
        <v>12.86</v>
      </c>
      <c r="I356" s="169"/>
      <c r="L356" s="165"/>
      <c r="M356" s="170"/>
      <c r="T356" s="171"/>
      <c r="AT356" s="166" t="s">
        <v>175</v>
      </c>
      <c r="AU356" s="166" t="s">
        <v>82</v>
      </c>
      <c r="AV356" s="14" t="s">
        <v>90</v>
      </c>
      <c r="AW356" s="14" t="s">
        <v>34</v>
      </c>
      <c r="AX356" s="14" t="s">
        <v>80</v>
      </c>
      <c r="AY356" s="166" t="s">
        <v>163</v>
      </c>
    </row>
    <row r="357" spans="2:65" s="1" customFormat="1" ht="16.5" customHeight="1">
      <c r="B357" s="33"/>
      <c r="C357" s="179" t="s">
        <v>474</v>
      </c>
      <c r="D357" s="179" t="s">
        <v>342</v>
      </c>
      <c r="E357" s="180" t="s">
        <v>1480</v>
      </c>
      <c r="F357" s="181" t="s">
        <v>1481</v>
      </c>
      <c r="G357" s="182" t="s">
        <v>239</v>
      </c>
      <c r="H357" s="183">
        <v>13.117000000000001</v>
      </c>
      <c r="I357" s="184"/>
      <c r="J357" s="185">
        <f>ROUND(I357*H357,2)</f>
        <v>0</v>
      </c>
      <c r="K357" s="181" t="s">
        <v>169</v>
      </c>
      <c r="L357" s="186"/>
      <c r="M357" s="187" t="s">
        <v>19</v>
      </c>
      <c r="N357" s="188" t="s">
        <v>44</v>
      </c>
      <c r="P357" s="142">
        <f>O357*H357</f>
        <v>0</v>
      </c>
      <c r="Q357" s="142">
        <v>2.1999999999999999E-2</v>
      </c>
      <c r="R357" s="142">
        <f>Q357*H357</f>
        <v>0.288574</v>
      </c>
      <c r="S357" s="142">
        <v>0</v>
      </c>
      <c r="T357" s="143">
        <f>S357*H357</f>
        <v>0</v>
      </c>
      <c r="AR357" s="144" t="s">
        <v>215</v>
      </c>
      <c r="AT357" s="144" t="s">
        <v>342</v>
      </c>
      <c r="AU357" s="144" t="s">
        <v>82</v>
      </c>
      <c r="AY357" s="18" t="s">
        <v>163</v>
      </c>
      <c r="BE357" s="145">
        <f>IF(N357="základní",J357,0)</f>
        <v>0</v>
      </c>
      <c r="BF357" s="145">
        <f>IF(N357="snížená",J357,0)</f>
        <v>0</v>
      </c>
      <c r="BG357" s="145">
        <f>IF(N357="zákl. přenesená",J357,0)</f>
        <v>0</v>
      </c>
      <c r="BH357" s="145">
        <f>IF(N357="sníž. přenesená",J357,0)</f>
        <v>0</v>
      </c>
      <c r="BI357" s="145">
        <f>IF(N357="nulová",J357,0)</f>
        <v>0</v>
      </c>
      <c r="BJ357" s="18" t="s">
        <v>80</v>
      </c>
      <c r="BK357" s="145">
        <f>ROUND(I357*H357,2)</f>
        <v>0</v>
      </c>
      <c r="BL357" s="18" t="s">
        <v>90</v>
      </c>
      <c r="BM357" s="144" t="s">
        <v>1482</v>
      </c>
    </row>
    <row r="358" spans="2:65" s="13" customFormat="1">
      <c r="B358" s="158"/>
      <c r="D358" s="150" t="s">
        <v>175</v>
      </c>
      <c r="F358" s="160" t="s">
        <v>1483</v>
      </c>
      <c r="H358" s="161">
        <v>13.117000000000001</v>
      </c>
      <c r="I358" s="162"/>
      <c r="L358" s="158"/>
      <c r="M358" s="163"/>
      <c r="T358" s="164"/>
      <c r="AT358" s="159" t="s">
        <v>175</v>
      </c>
      <c r="AU358" s="159" t="s">
        <v>82</v>
      </c>
      <c r="AV358" s="13" t="s">
        <v>82</v>
      </c>
      <c r="AW358" s="13" t="s">
        <v>4</v>
      </c>
      <c r="AX358" s="13" t="s">
        <v>80</v>
      </c>
      <c r="AY358" s="159" t="s">
        <v>163</v>
      </c>
    </row>
    <row r="359" spans="2:65" s="11" customFormat="1" ht="22.9" customHeight="1">
      <c r="B359" s="121"/>
      <c r="D359" s="122" t="s">
        <v>72</v>
      </c>
      <c r="E359" s="131" t="s">
        <v>707</v>
      </c>
      <c r="F359" s="131" t="s">
        <v>708</v>
      </c>
      <c r="I359" s="124"/>
      <c r="J359" s="132">
        <f>BK359</f>
        <v>0</v>
      </c>
      <c r="L359" s="121"/>
      <c r="M359" s="126"/>
      <c r="P359" s="127">
        <f>SUM(P360:P361)</f>
        <v>0</v>
      </c>
      <c r="R359" s="127">
        <f>SUM(R360:R361)</f>
        <v>0</v>
      </c>
      <c r="T359" s="128">
        <f>SUM(T360:T361)</f>
        <v>0</v>
      </c>
      <c r="AR359" s="122" t="s">
        <v>80</v>
      </c>
      <c r="AT359" s="129" t="s">
        <v>72</v>
      </c>
      <c r="AU359" s="129" t="s">
        <v>80</v>
      </c>
      <c r="AY359" s="122" t="s">
        <v>163</v>
      </c>
      <c r="BK359" s="130">
        <f>SUM(BK360:BK361)</f>
        <v>0</v>
      </c>
    </row>
    <row r="360" spans="2:65" s="1" customFormat="1" ht="44.25" customHeight="1">
      <c r="B360" s="33"/>
      <c r="C360" s="133" t="s">
        <v>480</v>
      </c>
      <c r="D360" s="133" t="s">
        <v>166</v>
      </c>
      <c r="E360" s="134" t="s">
        <v>1484</v>
      </c>
      <c r="F360" s="135" t="s">
        <v>1485</v>
      </c>
      <c r="G360" s="136" t="s">
        <v>218</v>
      </c>
      <c r="H360" s="137">
        <v>47.749000000000002</v>
      </c>
      <c r="I360" s="138"/>
      <c r="J360" s="139">
        <f>ROUND(I360*H360,2)</f>
        <v>0</v>
      </c>
      <c r="K360" s="135" t="s">
        <v>169</v>
      </c>
      <c r="L360" s="33"/>
      <c r="M360" s="140" t="s">
        <v>19</v>
      </c>
      <c r="N360" s="141" t="s">
        <v>44</v>
      </c>
      <c r="P360" s="142">
        <f>O360*H360</f>
        <v>0</v>
      </c>
      <c r="Q360" s="142">
        <v>0</v>
      </c>
      <c r="R360" s="142">
        <f>Q360*H360</f>
        <v>0</v>
      </c>
      <c r="S360" s="142">
        <v>0</v>
      </c>
      <c r="T360" s="143">
        <f>S360*H360</f>
        <v>0</v>
      </c>
      <c r="AR360" s="144" t="s">
        <v>90</v>
      </c>
      <c r="AT360" s="144" t="s">
        <v>166</v>
      </c>
      <c r="AU360" s="144" t="s">
        <v>82</v>
      </c>
      <c r="AY360" s="18" t="s">
        <v>163</v>
      </c>
      <c r="BE360" s="145">
        <f>IF(N360="základní",J360,0)</f>
        <v>0</v>
      </c>
      <c r="BF360" s="145">
        <f>IF(N360="snížená",J360,0)</f>
        <v>0</v>
      </c>
      <c r="BG360" s="145">
        <f>IF(N360="zákl. přenesená",J360,0)</f>
        <v>0</v>
      </c>
      <c r="BH360" s="145">
        <f>IF(N360="sníž. přenesená",J360,0)</f>
        <v>0</v>
      </c>
      <c r="BI360" s="145">
        <f>IF(N360="nulová",J360,0)</f>
        <v>0</v>
      </c>
      <c r="BJ360" s="18" t="s">
        <v>80</v>
      </c>
      <c r="BK360" s="145">
        <f>ROUND(I360*H360,2)</f>
        <v>0</v>
      </c>
      <c r="BL360" s="18" t="s">
        <v>90</v>
      </c>
      <c r="BM360" s="144" t="s">
        <v>1486</v>
      </c>
    </row>
    <row r="361" spans="2:65" s="1" customFormat="1">
      <c r="B361" s="33"/>
      <c r="D361" s="146" t="s">
        <v>171</v>
      </c>
      <c r="F361" s="147" t="s">
        <v>1487</v>
      </c>
      <c r="I361" s="148"/>
      <c r="L361" s="33"/>
      <c r="M361" s="197"/>
      <c r="N361" s="194"/>
      <c r="O361" s="194"/>
      <c r="P361" s="194"/>
      <c r="Q361" s="194"/>
      <c r="R361" s="194"/>
      <c r="S361" s="194"/>
      <c r="T361" s="198"/>
      <c r="AT361" s="18" t="s">
        <v>171</v>
      </c>
      <c r="AU361" s="18" t="s">
        <v>82</v>
      </c>
    </row>
    <row r="362" spans="2:65" s="1" customFormat="1" ht="6.95" customHeight="1">
      <c r="B362" s="42"/>
      <c r="C362" s="43"/>
      <c r="D362" s="43"/>
      <c r="E362" s="43"/>
      <c r="F362" s="43"/>
      <c r="G362" s="43"/>
      <c r="H362" s="43"/>
      <c r="I362" s="43"/>
      <c r="J362" s="43"/>
      <c r="K362" s="43"/>
      <c r="L362" s="33"/>
    </row>
  </sheetData>
  <sheetProtection algorithmName="SHA-512" hashValue="t+3j239q4DMYAF3tH12OWUgVRjq1B5LiIlMHkED7uUDQPiyCqNyCHaLA8dFxQxCVMk1P7V00HJgFm82W6zzNCg==" saltValue="K5+vrQr4kK32FN8UGBTCMqSRVWfnUpM42hoFcj4qUxGf9nm57sfMLvQLgo9xVzjbLluS/9bdnP2htX59WWOjbA==" spinCount="100000" sheet="1" objects="1" scenarios="1" formatColumns="0" formatRows="0" autoFilter="0"/>
  <autoFilter ref="C96:K361" xr:uid="{00000000-0009-0000-0000-000003000000}"/>
  <mergeCells count="12">
    <mergeCell ref="E89:H89"/>
    <mergeCell ref="L2:V2"/>
    <mergeCell ref="E50:H50"/>
    <mergeCell ref="E52:H52"/>
    <mergeCell ref="E54:H54"/>
    <mergeCell ref="E85:H85"/>
    <mergeCell ref="E87:H87"/>
    <mergeCell ref="E7:H7"/>
    <mergeCell ref="E9:H9"/>
    <mergeCell ref="E11:H11"/>
    <mergeCell ref="E20:H20"/>
    <mergeCell ref="E29:H29"/>
  </mergeCells>
  <hyperlinks>
    <hyperlink ref="F101" r:id="rId1" xr:uid="{00000000-0004-0000-0300-000000000000}"/>
    <hyperlink ref="F111" r:id="rId2" xr:uid="{00000000-0004-0000-0300-000001000000}"/>
    <hyperlink ref="F120" r:id="rId3" xr:uid="{00000000-0004-0000-0300-000002000000}"/>
    <hyperlink ref="F123" r:id="rId4" xr:uid="{00000000-0004-0000-0300-000003000000}"/>
    <hyperlink ref="F132" r:id="rId5" xr:uid="{00000000-0004-0000-0300-000004000000}"/>
    <hyperlink ref="F135" r:id="rId6" xr:uid="{00000000-0004-0000-0300-000005000000}"/>
    <hyperlink ref="F138" r:id="rId7" xr:uid="{00000000-0004-0000-0300-000006000000}"/>
    <hyperlink ref="F147" r:id="rId8" xr:uid="{00000000-0004-0000-0300-000007000000}"/>
    <hyperlink ref="F156" r:id="rId9" xr:uid="{00000000-0004-0000-0300-000008000000}"/>
    <hyperlink ref="F158" r:id="rId10" xr:uid="{00000000-0004-0000-0300-000009000000}"/>
    <hyperlink ref="F161" r:id="rId11" xr:uid="{00000000-0004-0000-0300-00000A000000}"/>
    <hyperlink ref="F163" r:id="rId12" xr:uid="{00000000-0004-0000-0300-00000B000000}"/>
    <hyperlink ref="F178" r:id="rId13" xr:uid="{00000000-0004-0000-0300-00000C000000}"/>
    <hyperlink ref="F199" r:id="rId14" xr:uid="{00000000-0004-0000-0300-00000D000000}"/>
    <hyperlink ref="F205" r:id="rId15" xr:uid="{00000000-0004-0000-0300-00000E000000}"/>
    <hyperlink ref="F208" r:id="rId16" xr:uid="{00000000-0004-0000-0300-00000F000000}"/>
    <hyperlink ref="F212" r:id="rId17" xr:uid="{00000000-0004-0000-0300-000010000000}"/>
    <hyperlink ref="F223" r:id="rId18" xr:uid="{00000000-0004-0000-0300-000011000000}"/>
    <hyperlink ref="F225" r:id="rId19" xr:uid="{00000000-0004-0000-0300-000012000000}"/>
    <hyperlink ref="F229" r:id="rId20" xr:uid="{00000000-0004-0000-0300-000013000000}"/>
    <hyperlink ref="F233" r:id="rId21" xr:uid="{00000000-0004-0000-0300-000014000000}"/>
    <hyperlink ref="F238" r:id="rId22" xr:uid="{00000000-0004-0000-0300-000015000000}"/>
    <hyperlink ref="F243" r:id="rId23" xr:uid="{00000000-0004-0000-0300-000016000000}"/>
    <hyperlink ref="F250" r:id="rId24" xr:uid="{00000000-0004-0000-0300-000017000000}"/>
    <hyperlink ref="F258" r:id="rId25" xr:uid="{00000000-0004-0000-0300-000018000000}"/>
    <hyperlink ref="F260" r:id="rId26" xr:uid="{00000000-0004-0000-0300-000019000000}"/>
    <hyperlink ref="F262" r:id="rId27" xr:uid="{00000000-0004-0000-0300-00001A000000}"/>
    <hyperlink ref="F265" r:id="rId28" xr:uid="{00000000-0004-0000-0300-00001B000000}"/>
    <hyperlink ref="F268" r:id="rId29" xr:uid="{00000000-0004-0000-0300-00001C000000}"/>
    <hyperlink ref="F294" r:id="rId30" xr:uid="{00000000-0004-0000-0300-00001D000000}"/>
    <hyperlink ref="F304" r:id="rId31" xr:uid="{00000000-0004-0000-0300-00001E000000}"/>
    <hyperlink ref="F307" r:id="rId32" xr:uid="{00000000-0004-0000-0300-00001F000000}"/>
    <hyperlink ref="F310" r:id="rId33" xr:uid="{00000000-0004-0000-0300-000020000000}"/>
    <hyperlink ref="F325" r:id="rId34" xr:uid="{00000000-0004-0000-0300-000021000000}"/>
    <hyperlink ref="F327" r:id="rId35" xr:uid="{00000000-0004-0000-0300-000022000000}"/>
    <hyperlink ref="F329" r:id="rId36" xr:uid="{00000000-0004-0000-0300-000023000000}"/>
    <hyperlink ref="F339" r:id="rId37" xr:uid="{00000000-0004-0000-0300-000024000000}"/>
    <hyperlink ref="F352" r:id="rId38" xr:uid="{00000000-0004-0000-0300-000025000000}"/>
    <hyperlink ref="F361" r:id="rId39" xr:uid="{00000000-0004-0000-0300-00002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6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1"/>
      <c r="M2" s="341"/>
      <c r="N2" s="341"/>
      <c r="O2" s="341"/>
      <c r="P2" s="341"/>
      <c r="Q2" s="341"/>
      <c r="R2" s="341"/>
      <c r="S2" s="341"/>
      <c r="T2" s="341"/>
      <c r="U2" s="341"/>
      <c r="V2" s="341"/>
      <c r="AT2" s="18" t="s">
        <v>95</v>
      </c>
    </row>
    <row r="3" spans="2:46" ht="6.95" customHeight="1">
      <c r="B3" s="19"/>
      <c r="C3" s="20"/>
      <c r="D3" s="20"/>
      <c r="E3" s="20"/>
      <c r="F3" s="20"/>
      <c r="G3" s="20"/>
      <c r="H3" s="20"/>
      <c r="I3" s="20"/>
      <c r="J3" s="20"/>
      <c r="K3" s="20"/>
      <c r="L3" s="21"/>
      <c r="AT3" s="18" t="s">
        <v>82</v>
      </c>
    </row>
    <row r="4" spans="2:46" ht="24.95" customHeight="1">
      <c r="B4" s="21"/>
      <c r="D4" s="22" t="s">
        <v>113</v>
      </c>
      <c r="L4" s="21"/>
      <c r="M4" s="92" t="s">
        <v>10</v>
      </c>
      <c r="AT4" s="18" t="s">
        <v>4</v>
      </c>
    </row>
    <row r="5" spans="2:46" ht="6.95" customHeight="1">
      <c r="B5" s="21"/>
      <c r="L5" s="21"/>
    </row>
    <row r="6" spans="2:46" ht="12" customHeight="1">
      <c r="B6" s="21"/>
      <c r="D6" s="28" t="s">
        <v>16</v>
      </c>
      <c r="L6" s="21"/>
    </row>
    <row r="7" spans="2:46" ht="16.5" customHeight="1">
      <c r="B7" s="21"/>
      <c r="E7" s="330" t="str">
        <f>'Rekapitulace stavby'!K6</f>
        <v>Sklad soli Třemošnice</v>
      </c>
      <c r="F7" s="331"/>
      <c r="G7" s="331"/>
      <c r="H7" s="331"/>
      <c r="L7" s="21"/>
    </row>
    <row r="8" spans="2:46" s="1" customFormat="1" ht="12" customHeight="1">
      <c r="B8" s="33"/>
      <c r="D8" s="28" t="s">
        <v>120</v>
      </c>
      <c r="L8" s="33"/>
    </row>
    <row r="9" spans="2:46" s="1" customFormat="1" ht="16.5" customHeight="1">
      <c r="B9" s="33"/>
      <c r="E9" s="320" t="s">
        <v>1488</v>
      </c>
      <c r="F9" s="329"/>
      <c r="G9" s="329"/>
      <c r="H9" s="329"/>
      <c r="L9" s="33"/>
    </row>
    <row r="10" spans="2:46" s="1" customFormat="1">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16. 1. 2025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SÚS Pardubického kraje</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2"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
        <v>32</v>
      </c>
      <c r="L20" s="33"/>
    </row>
    <row r="21" spans="2:12" s="1" customFormat="1" ht="18" customHeight="1">
      <c r="B21" s="33"/>
      <c r="E21" s="26" t="s">
        <v>19</v>
      </c>
      <c r="I21" s="28" t="s">
        <v>28</v>
      </c>
      <c r="J21" s="26" t="s">
        <v>19</v>
      </c>
      <c r="L21" s="33"/>
    </row>
    <row r="22" spans="2:12" s="1" customFormat="1" ht="6.95" customHeight="1">
      <c r="B22" s="33"/>
      <c r="L22" s="33"/>
    </row>
    <row r="23" spans="2:12" s="1" customFormat="1" ht="12" customHeight="1">
      <c r="B23" s="33"/>
      <c r="D23" s="28" t="s">
        <v>35</v>
      </c>
      <c r="I23" s="28" t="s">
        <v>26</v>
      </c>
      <c r="J23" s="26" t="str">
        <f>IF('Rekapitulace stavby'!AN19="","",'Rekapitulace stavby'!AN19)</f>
        <v/>
      </c>
      <c r="L23" s="33"/>
    </row>
    <row r="24" spans="2:12" s="1" customFormat="1" ht="18" customHeight="1">
      <c r="B24" s="33"/>
      <c r="E24" s="26" t="str">
        <f>IF('Rekapitulace stavby'!E20="","",'Rekapitulace stavby'!E20)</f>
        <v>Ing.Jiří Pitra</v>
      </c>
      <c r="I24" s="28" t="s">
        <v>28</v>
      </c>
      <c r="J24" s="26" t="str">
        <f>IF('Rekapitulace stavby'!AN20="","",'Rekapitulace stavby'!AN20)</f>
        <v/>
      </c>
      <c r="L24" s="33"/>
    </row>
    <row r="25" spans="2:12" s="1" customFormat="1" ht="6.95" customHeight="1">
      <c r="B25" s="33"/>
      <c r="L25" s="33"/>
    </row>
    <row r="26" spans="2:12" s="1" customFormat="1" ht="12" customHeight="1">
      <c r="B26" s="33"/>
      <c r="D26" s="28" t="s">
        <v>37</v>
      </c>
      <c r="L26" s="33"/>
    </row>
    <row r="27" spans="2:12" s="7" customFormat="1" ht="16.5" customHeight="1">
      <c r="B27" s="93"/>
      <c r="E27" s="303" t="s">
        <v>19</v>
      </c>
      <c r="F27" s="303"/>
      <c r="G27" s="303"/>
      <c r="H27" s="303"/>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39</v>
      </c>
      <c r="J30" s="64">
        <f>ROUND(J91, 2)</f>
        <v>0</v>
      </c>
      <c r="L30" s="33"/>
    </row>
    <row r="31" spans="2:12" s="1" customFormat="1" ht="6.95" customHeight="1">
      <c r="B31" s="33"/>
      <c r="D31" s="51"/>
      <c r="E31" s="51"/>
      <c r="F31" s="51"/>
      <c r="G31" s="51"/>
      <c r="H31" s="51"/>
      <c r="I31" s="51"/>
      <c r="J31" s="51"/>
      <c r="K31" s="51"/>
      <c r="L31" s="33"/>
    </row>
    <row r="32" spans="2:12" s="1" customFormat="1" ht="14.45" customHeight="1">
      <c r="B32" s="33"/>
      <c r="F32" s="36" t="s">
        <v>41</v>
      </c>
      <c r="I32" s="36" t="s">
        <v>40</v>
      </c>
      <c r="J32" s="36" t="s">
        <v>42</v>
      </c>
      <c r="L32" s="33"/>
    </row>
    <row r="33" spans="2:12" s="1" customFormat="1" ht="14.45" customHeight="1">
      <c r="B33" s="33"/>
      <c r="D33" s="53" t="s">
        <v>43</v>
      </c>
      <c r="E33" s="28" t="s">
        <v>44</v>
      </c>
      <c r="F33" s="84">
        <f>ROUND((SUM(BE91:BE167)),  2)</f>
        <v>0</v>
      </c>
      <c r="I33" s="95">
        <v>0.21</v>
      </c>
      <c r="J33" s="84">
        <f>ROUND(((SUM(BE91:BE167))*I33),  2)</f>
        <v>0</v>
      </c>
      <c r="L33" s="33"/>
    </row>
    <row r="34" spans="2:12" s="1" customFormat="1" ht="14.45" customHeight="1">
      <c r="B34" s="33"/>
      <c r="E34" s="28" t="s">
        <v>45</v>
      </c>
      <c r="F34" s="84">
        <f>ROUND((SUM(BF91:BF167)),  2)</f>
        <v>0</v>
      </c>
      <c r="I34" s="95">
        <v>0.12</v>
      </c>
      <c r="J34" s="84">
        <f>ROUND(((SUM(BF91:BF167))*I34),  2)</f>
        <v>0</v>
      </c>
      <c r="L34" s="33"/>
    </row>
    <row r="35" spans="2:12" s="1" customFormat="1" ht="14.45" hidden="1" customHeight="1">
      <c r="B35" s="33"/>
      <c r="E35" s="28" t="s">
        <v>46</v>
      </c>
      <c r="F35" s="84">
        <f>ROUND((SUM(BG91:BG167)),  2)</f>
        <v>0</v>
      </c>
      <c r="I35" s="95">
        <v>0.21</v>
      </c>
      <c r="J35" s="84">
        <f>0</f>
        <v>0</v>
      </c>
      <c r="L35" s="33"/>
    </row>
    <row r="36" spans="2:12" s="1" customFormat="1" ht="14.45" hidden="1" customHeight="1">
      <c r="B36" s="33"/>
      <c r="E36" s="28" t="s">
        <v>47</v>
      </c>
      <c r="F36" s="84">
        <f>ROUND((SUM(BH91:BH167)),  2)</f>
        <v>0</v>
      </c>
      <c r="I36" s="95">
        <v>0.12</v>
      </c>
      <c r="J36" s="84">
        <f>0</f>
        <v>0</v>
      </c>
      <c r="L36" s="33"/>
    </row>
    <row r="37" spans="2:12" s="1" customFormat="1" ht="14.45" hidden="1" customHeight="1">
      <c r="B37" s="33"/>
      <c r="E37" s="28" t="s">
        <v>48</v>
      </c>
      <c r="F37" s="84">
        <f>ROUND((SUM(BI91:BI167)),  2)</f>
        <v>0</v>
      </c>
      <c r="I37" s="95">
        <v>0</v>
      </c>
      <c r="J37" s="84">
        <f>0</f>
        <v>0</v>
      </c>
      <c r="L37" s="33"/>
    </row>
    <row r="38" spans="2:12" s="1" customFormat="1" ht="6.95" customHeight="1">
      <c r="B38" s="33"/>
      <c r="L38" s="33"/>
    </row>
    <row r="39" spans="2:12" s="1" customFormat="1" ht="25.35" customHeight="1">
      <c r="B39" s="33"/>
      <c r="C39" s="96"/>
      <c r="D39" s="97" t="s">
        <v>49</v>
      </c>
      <c r="E39" s="55"/>
      <c r="F39" s="55"/>
      <c r="G39" s="98" t="s">
        <v>50</v>
      </c>
      <c r="H39" s="99" t="s">
        <v>51</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124</v>
      </c>
      <c r="L45" s="33"/>
    </row>
    <row r="46" spans="2:12" s="1" customFormat="1" ht="6.95" customHeight="1">
      <c r="B46" s="33"/>
      <c r="L46" s="33"/>
    </row>
    <row r="47" spans="2:12" s="1" customFormat="1" ht="12" customHeight="1">
      <c r="B47" s="33"/>
      <c r="C47" s="28" t="s">
        <v>16</v>
      </c>
      <c r="L47" s="33"/>
    </row>
    <row r="48" spans="2:12" s="1" customFormat="1" ht="16.5" customHeight="1">
      <c r="B48" s="33"/>
      <c r="E48" s="330" t="str">
        <f>E7</f>
        <v>Sklad soli Třemošnice</v>
      </c>
      <c r="F48" s="331"/>
      <c r="G48" s="331"/>
      <c r="H48" s="331"/>
      <c r="L48" s="33"/>
    </row>
    <row r="49" spans="2:47" s="1" customFormat="1" ht="12" customHeight="1">
      <c r="B49" s="33"/>
      <c r="C49" s="28" t="s">
        <v>120</v>
      </c>
      <c r="L49" s="33"/>
    </row>
    <row r="50" spans="2:47" s="1" customFormat="1" ht="16.5" customHeight="1">
      <c r="B50" s="33"/>
      <c r="E50" s="320" t="str">
        <f>E9</f>
        <v>D1-02 - Venkovní rozvody kanalizace a vody</v>
      </c>
      <c r="F50" s="329"/>
      <c r="G50" s="329"/>
      <c r="H50" s="329"/>
      <c r="L50" s="33"/>
    </row>
    <row r="51" spans="2:47" s="1" customFormat="1" ht="6.95" customHeight="1">
      <c r="B51" s="33"/>
      <c r="L51" s="33"/>
    </row>
    <row r="52" spans="2:47" s="1" customFormat="1" ht="12" customHeight="1">
      <c r="B52" s="33"/>
      <c r="C52" s="28" t="s">
        <v>21</v>
      </c>
      <c r="F52" s="26" t="str">
        <f>F12</f>
        <v xml:space="preserve"> </v>
      </c>
      <c r="I52" s="28" t="s">
        <v>23</v>
      </c>
      <c r="J52" s="50" t="str">
        <f>IF(J12="","",J12)</f>
        <v>16. 1. 2025</v>
      </c>
      <c r="L52" s="33"/>
    </row>
    <row r="53" spans="2:47" s="1" customFormat="1" ht="6.95" customHeight="1">
      <c r="B53" s="33"/>
      <c r="L53" s="33"/>
    </row>
    <row r="54" spans="2:47" s="1" customFormat="1" ht="15.2" customHeight="1">
      <c r="B54" s="33"/>
      <c r="C54" s="28" t="s">
        <v>25</v>
      </c>
      <c r="F54" s="26" t="str">
        <f>E15</f>
        <v>SÚS Pardubického kraje</v>
      </c>
      <c r="I54" s="28" t="s">
        <v>31</v>
      </c>
      <c r="J54" s="31" t="str">
        <f>E21</f>
        <v/>
      </c>
      <c r="L54" s="33"/>
    </row>
    <row r="55" spans="2:47" s="1" customFormat="1" ht="15.2" customHeight="1">
      <c r="B55" s="33"/>
      <c r="C55" s="28" t="s">
        <v>29</v>
      </c>
      <c r="F55" s="26" t="str">
        <f>IF(E18="","",E18)</f>
        <v>Vyplň údaj</v>
      </c>
      <c r="I55" s="28" t="s">
        <v>35</v>
      </c>
      <c r="J55" s="31" t="str">
        <f>E24</f>
        <v>Ing.Jiří Pitra</v>
      </c>
      <c r="L55" s="33"/>
    </row>
    <row r="56" spans="2:47" s="1" customFormat="1" ht="10.35" customHeight="1">
      <c r="B56" s="33"/>
      <c r="L56" s="33"/>
    </row>
    <row r="57" spans="2:47" s="1" customFormat="1" ht="29.25" customHeight="1">
      <c r="B57" s="33"/>
      <c r="C57" s="102" t="s">
        <v>125</v>
      </c>
      <c r="D57" s="96"/>
      <c r="E57" s="96"/>
      <c r="F57" s="96"/>
      <c r="G57" s="96"/>
      <c r="H57" s="96"/>
      <c r="I57" s="96"/>
      <c r="J57" s="103" t="s">
        <v>126</v>
      </c>
      <c r="K57" s="96"/>
      <c r="L57" s="33"/>
    </row>
    <row r="58" spans="2:47" s="1" customFormat="1" ht="10.35" customHeight="1">
      <c r="B58" s="33"/>
      <c r="L58" s="33"/>
    </row>
    <row r="59" spans="2:47" s="1" customFormat="1" ht="22.9" customHeight="1">
      <c r="B59" s="33"/>
      <c r="C59" s="104" t="s">
        <v>71</v>
      </c>
      <c r="J59" s="64">
        <f>J91</f>
        <v>0</v>
      </c>
      <c r="L59" s="33"/>
      <c r="AU59" s="18" t="s">
        <v>127</v>
      </c>
    </row>
    <row r="60" spans="2:47" s="8" customFormat="1" ht="24.95" customHeight="1">
      <c r="B60" s="105"/>
      <c r="D60" s="106" t="s">
        <v>1489</v>
      </c>
      <c r="E60" s="107"/>
      <c r="F60" s="107"/>
      <c r="G60" s="107"/>
      <c r="H60" s="107"/>
      <c r="I60" s="107"/>
      <c r="J60" s="108">
        <f>J92</f>
        <v>0</v>
      </c>
      <c r="L60" s="105"/>
    </row>
    <row r="61" spans="2:47" s="9" customFormat="1" ht="19.899999999999999" customHeight="1">
      <c r="B61" s="109"/>
      <c r="D61" s="110" t="s">
        <v>1490</v>
      </c>
      <c r="E61" s="111"/>
      <c r="F61" s="111"/>
      <c r="G61" s="111"/>
      <c r="H61" s="111"/>
      <c r="I61" s="111"/>
      <c r="J61" s="112">
        <f>J93</f>
        <v>0</v>
      </c>
      <c r="L61" s="109"/>
    </row>
    <row r="62" spans="2:47" s="9" customFormat="1" ht="19.899999999999999" customHeight="1">
      <c r="B62" s="109"/>
      <c r="D62" s="110" t="s">
        <v>1491</v>
      </c>
      <c r="E62" s="111"/>
      <c r="F62" s="111"/>
      <c r="G62" s="111"/>
      <c r="H62" s="111"/>
      <c r="I62" s="111"/>
      <c r="J62" s="112">
        <f>J104</f>
        <v>0</v>
      </c>
      <c r="L62" s="109"/>
    </row>
    <row r="63" spans="2:47" s="9" customFormat="1" ht="19.899999999999999" customHeight="1">
      <c r="B63" s="109"/>
      <c r="D63" s="110" t="s">
        <v>1492</v>
      </c>
      <c r="E63" s="111"/>
      <c r="F63" s="111"/>
      <c r="G63" s="111"/>
      <c r="H63" s="111"/>
      <c r="I63" s="111"/>
      <c r="J63" s="112">
        <f>J114</f>
        <v>0</v>
      </c>
      <c r="L63" s="109"/>
    </row>
    <row r="64" spans="2:47" s="9" customFormat="1" ht="19.899999999999999" customHeight="1">
      <c r="B64" s="109"/>
      <c r="D64" s="110" t="s">
        <v>1493</v>
      </c>
      <c r="E64" s="111"/>
      <c r="F64" s="111"/>
      <c r="G64" s="111"/>
      <c r="H64" s="111"/>
      <c r="I64" s="111"/>
      <c r="J64" s="112">
        <f>J119</f>
        <v>0</v>
      </c>
      <c r="L64" s="109"/>
    </row>
    <row r="65" spans="2:12" s="9" customFormat="1" ht="19.899999999999999" customHeight="1">
      <c r="B65" s="109"/>
      <c r="D65" s="110" t="s">
        <v>1494</v>
      </c>
      <c r="E65" s="111"/>
      <c r="F65" s="111"/>
      <c r="G65" s="111"/>
      <c r="H65" s="111"/>
      <c r="I65" s="111"/>
      <c r="J65" s="112">
        <f>J126</f>
        <v>0</v>
      </c>
      <c r="L65" s="109"/>
    </row>
    <row r="66" spans="2:12" s="9" customFormat="1" ht="19.899999999999999" customHeight="1">
      <c r="B66" s="109"/>
      <c r="D66" s="110" t="s">
        <v>1495</v>
      </c>
      <c r="E66" s="111"/>
      <c r="F66" s="111"/>
      <c r="G66" s="111"/>
      <c r="H66" s="111"/>
      <c r="I66" s="111"/>
      <c r="J66" s="112">
        <f>J128</f>
        <v>0</v>
      </c>
      <c r="L66" s="109"/>
    </row>
    <row r="67" spans="2:12" s="9" customFormat="1" ht="19.899999999999999" customHeight="1">
      <c r="B67" s="109"/>
      <c r="D67" s="110" t="s">
        <v>1496</v>
      </c>
      <c r="E67" s="111"/>
      <c r="F67" s="111"/>
      <c r="G67" s="111"/>
      <c r="H67" s="111"/>
      <c r="I67" s="111"/>
      <c r="J67" s="112">
        <f>J133</f>
        <v>0</v>
      </c>
      <c r="L67" s="109"/>
    </row>
    <row r="68" spans="2:12" s="9" customFormat="1" ht="19.899999999999999" customHeight="1">
      <c r="B68" s="109"/>
      <c r="D68" s="110" t="s">
        <v>1497</v>
      </c>
      <c r="E68" s="111"/>
      <c r="F68" s="111"/>
      <c r="G68" s="111"/>
      <c r="H68" s="111"/>
      <c r="I68" s="111"/>
      <c r="J68" s="112">
        <f>J136</f>
        <v>0</v>
      </c>
      <c r="L68" s="109"/>
    </row>
    <row r="69" spans="2:12" s="9" customFormat="1" ht="19.899999999999999" customHeight="1">
      <c r="B69" s="109"/>
      <c r="D69" s="110" t="s">
        <v>1498</v>
      </c>
      <c r="E69" s="111"/>
      <c r="F69" s="111"/>
      <c r="G69" s="111"/>
      <c r="H69" s="111"/>
      <c r="I69" s="111"/>
      <c r="J69" s="112">
        <f>J140</f>
        <v>0</v>
      </c>
      <c r="L69" s="109"/>
    </row>
    <row r="70" spans="2:12" s="9" customFormat="1" ht="19.899999999999999" customHeight="1">
      <c r="B70" s="109"/>
      <c r="D70" s="110" t="s">
        <v>1499</v>
      </c>
      <c r="E70" s="111"/>
      <c r="F70" s="111"/>
      <c r="G70" s="111"/>
      <c r="H70" s="111"/>
      <c r="I70" s="111"/>
      <c r="J70" s="112">
        <f>J154</f>
        <v>0</v>
      </c>
      <c r="L70" s="109"/>
    </row>
    <row r="71" spans="2:12" s="9" customFormat="1" ht="19.899999999999999" customHeight="1">
      <c r="B71" s="109"/>
      <c r="D71" s="110" t="s">
        <v>1500</v>
      </c>
      <c r="E71" s="111"/>
      <c r="F71" s="111"/>
      <c r="G71" s="111"/>
      <c r="H71" s="111"/>
      <c r="I71" s="111"/>
      <c r="J71" s="112">
        <f>J166</f>
        <v>0</v>
      </c>
      <c r="L71" s="109"/>
    </row>
    <row r="72" spans="2:12" s="1" customFormat="1" ht="21.75" customHeight="1">
      <c r="B72" s="33"/>
      <c r="L72" s="33"/>
    </row>
    <row r="73" spans="2:12" s="1" customFormat="1" ht="6.95" customHeight="1">
      <c r="B73" s="42"/>
      <c r="C73" s="43"/>
      <c r="D73" s="43"/>
      <c r="E73" s="43"/>
      <c r="F73" s="43"/>
      <c r="G73" s="43"/>
      <c r="H73" s="43"/>
      <c r="I73" s="43"/>
      <c r="J73" s="43"/>
      <c r="K73" s="43"/>
      <c r="L73" s="33"/>
    </row>
    <row r="77" spans="2:12" s="1" customFormat="1" ht="6.95" customHeight="1">
      <c r="B77" s="44"/>
      <c r="C77" s="45"/>
      <c r="D77" s="45"/>
      <c r="E77" s="45"/>
      <c r="F77" s="45"/>
      <c r="G77" s="45"/>
      <c r="H77" s="45"/>
      <c r="I77" s="45"/>
      <c r="J77" s="45"/>
      <c r="K77" s="45"/>
      <c r="L77" s="33"/>
    </row>
    <row r="78" spans="2:12" s="1" customFormat="1" ht="24.95" customHeight="1">
      <c r="B78" s="33"/>
      <c r="C78" s="22" t="s">
        <v>148</v>
      </c>
      <c r="L78" s="33"/>
    </row>
    <row r="79" spans="2:12" s="1" customFormat="1" ht="6.95" customHeight="1">
      <c r="B79" s="33"/>
      <c r="L79" s="33"/>
    </row>
    <row r="80" spans="2:12" s="1" customFormat="1" ht="12" customHeight="1">
      <c r="B80" s="33"/>
      <c r="C80" s="28" t="s">
        <v>16</v>
      </c>
      <c r="L80" s="33"/>
    </row>
    <row r="81" spans="2:65" s="1" customFormat="1" ht="16.5" customHeight="1">
      <c r="B81" s="33"/>
      <c r="E81" s="330" t="str">
        <f>E7</f>
        <v>Sklad soli Třemošnice</v>
      </c>
      <c r="F81" s="331"/>
      <c r="G81" s="331"/>
      <c r="H81" s="331"/>
      <c r="L81" s="33"/>
    </row>
    <row r="82" spans="2:65" s="1" customFormat="1" ht="12" customHeight="1">
      <c r="B82" s="33"/>
      <c r="C82" s="28" t="s">
        <v>120</v>
      </c>
      <c r="L82" s="33"/>
    </row>
    <row r="83" spans="2:65" s="1" customFormat="1" ht="16.5" customHeight="1">
      <c r="B83" s="33"/>
      <c r="E83" s="320" t="str">
        <f>E9</f>
        <v>D1-02 - Venkovní rozvody kanalizace a vody</v>
      </c>
      <c r="F83" s="329"/>
      <c r="G83" s="329"/>
      <c r="H83" s="329"/>
      <c r="L83" s="33"/>
    </row>
    <row r="84" spans="2:65" s="1" customFormat="1" ht="6.95" customHeight="1">
      <c r="B84" s="33"/>
      <c r="L84" s="33"/>
    </row>
    <row r="85" spans="2:65" s="1" customFormat="1" ht="12" customHeight="1">
      <c r="B85" s="33"/>
      <c r="C85" s="28" t="s">
        <v>21</v>
      </c>
      <c r="F85" s="26" t="str">
        <f>F12</f>
        <v xml:space="preserve"> </v>
      </c>
      <c r="I85" s="28" t="s">
        <v>23</v>
      </c>
      <c r="J85" s="50" t="str">
        <f>IF(J12="","",J12)</f>
        <v>16. 1. 2025</v>
      </c>
      <c r="L85" s="33"/>
    </row>
    <row r="86" spans="2:65" s="1" customFormat="1" ht="6.95" customHeight="1">
      <c r="B86" s="33"/>
      <c r="L86" s="33"/>
    </row>
    <row r="87" spans="2:65" s="1" customFormat="1" ht="15.2" customHeight="1">
      <c r="B87" s="33"/>
      <c r="C87" s="28" t="s">
        <v>25</v>
      </c>
      <c r="F87" s="26" t="str">
        <f>E15</f>
        <v>SÚS Pardubického kraje</v>
      </c>
      <c r="I87" s="28" t="s">
        <v>31</v>
      </c>
      <c r="J87" s="31" t="str">
        <f>E21</f>
        <v/>
      </c>
      <c r="L87" s="33"/>
    </row>
    <row r="88" spans="2:65" s="1" customFormat="1" ht="15.2" customHeight="1">
      <c r="B88" s="33"/>
      <c r="C88" s="28" t="s">
        <v>29</v>
      </c>
      <c r="F88" s="26" t="str">
        <f>IF(E18="","",E18)</f>
        <v>Vyplň údaj</v>
      </c>
      <c r="I88" s="28" t="s">
        <v>35</v>
      </c>
      <c r="J88" s="31" t="str">
        <f>E24</f>
        <v>Ing.Jiří Pitra</v>
      </c>
      <c r="L88" s="33"/>
    </row>
    <row r="89" spans="2:65" s="1" customFormat="1" ht="10.35" customHeight="1">
      <c r="B89" s="33"/>
      <c r="L89" s="33"/>
    </row>
    <row r="90" spans="2:65" s="10" customFormat="1" ht="29.25" customHeight="1">
      <c r="B90" s="113"/>
      <c r="C90" s="114" t="s">
        <v>149</v>
      </c>
      <c r="D90" s="115" t="s">
        <v>58</v>
      </c>
      <c r="E90" s="115" t="s">
        <v>54</v>
      </c>
      <c r="F90" s="115" t="s">
        <v>55</v>
      </c>
      <c r="G90" s="115" t="s">
        <v>150</v>
      </c>
      <c r="H90" s="115" t="s">
        <v>151</v>
      </c>
      <c r="I90" s="115" t="s">
        <v>152</v>
      </c>
      <c r="J90" s="115" t="s">
        <v>126</v>
      </c>
      <c r="K90" s="116" t="s">
        <v>153</v>
      </c>
      <c r="L90" s="113"/>
      <c r="M90" s="57" t="s">
        <v>19</v>
      </c>
      <c r="N90" s="58" t="s">
        <v>43</v>
      </c>
      <c r="O90" s="58" t="s">
        <v>154</v>
      </c>
      <c r="P90" s="58" t="s">
        <v>155</v>
      </c>
      <c r="Q90" s="58" t="s">
        <v>156</v>
      </c>
      <c r="R90" s="58" t="s">
        <v>157</v>
      </c>
      <c r="S90" s="58" t="s">
        <v>158</v>
      </c>
      <c r="T90" s="59" t="s">
        <v>159</v>
      </c>
    </row>
    <row r="91" spans="2:65" s="1" customFormat="1" ht="22.9" customHeight="1">
      <c r="B91" s="33"/>
      <c r="C91" s="62" t="s">
        <v>160</v>
      </c>
      <c r="J91" s="117">
        <f>BK91</f>
        <v>0</v>
      </c>
      <c r="L91" s="33"/>
      <c r="M91" s="60"/>
      <c r="N91" s="51"/>
      <c r="O91" s="51"/>
      <c r="P91" s="118">
        <f>P92</f>
        <v>0</v>
      </c>
      <c r="Q91" s="51"/>
      <c r="R91" s="118">
        <f>R92</f>
        <v>0</v>
      </c>
      <c r="S91" s="51"/>
      <c r="T91" s="119">
        <f>T92</f>
        <v>0</v>
      </c>
      <c r="AT91" s="18" t="s">
        <v>72</v>
      </c>
      <c r="AU91" s="18" t="s">
        <v>127</v>
      </c>
      <c r="BK91" s="120">
        <f>BK92</f>
        <v>0</v>
      </c>
    </row>
    <row r="92" spans="2:65" s="11" customFormat="1" ht="25.9" customHeight="1">
      <c r="B92" s="121"/>
      <c r="D92" s="122" t="s">
        <v>72</v>
      </c>
      <c r="E92" s="123" t="s">
        <v>1020</v>
      </c>
      <c r="F92" s="123" t="s">
        <v>1501</v>
      </c>
      <c r="I92" s="124"/>
      <c r="J92" s="125">
        <f>BK92</f>
        <v>0</v>
      </c>
      <c r="L92" s="121"/>
      <c r="M92" s="126"/>
      <c r="P92" s="127">
        <f>P93+P104+P114+P119+P126+P128+P133+P136+P140+P154+P166</f>
        <v>0</v>
      </c>
      <c r="R92" s="127">
        <f>R93+R104+R114+R119+R126+R128+R133+R136+R140+R154+R166</f>
        <v>0</v>
      </c>
      <c r="T92" s="128">
        <f>T93+T104+T114+T119+T126+T128+T133+T136+T140+T154+T166</f>
        <v>0</v>
      </c>
      <c r="AR92" s="122" t="s">
        <v>80</v>
      </c>
      <c r="AT92" s="129" t="s">
        <v>72</v>
      </c>
      <c r="AU92" s="129" t="s">
        <v>73</v>
      </c>
      <c r="AY92" s="122" t="s">
        <v>163</v>
      </c>
      <c r="BK92" s="130">
        <f>BK93+BK104+BK114+BK119+BK126+BK128+BK133+BK136+BK140+BK154+BK166</f>
        <v>0</v>
      </c>
    </row>
    <row r="93" spans="2:65" s="11" customFormat="1" ht="22.9" customHeight="1">
      <c r="B93" s="121"/>
      <c r="D93" s="122" t="s">
        <v>72</v>
      </c>
      <c r="E93" s="131" t="s">
        <v>243</v>
      </c>
      <c r="F93" s="131" t="s">
        <v>1502</v>
      </c>
      <c r="I93" s="124"/>
      <c r="J93" s="132">
        <f>BK93</f>
        <v>0</v>
      </c>
      <c r="L93" s="121"/>
      <c r="M93" s="126"/>
      <c r="P93" s="127">
        <f>SUM(P94:P103)</f>
        <v>0</v>
      </c>
      <c r="R93" s="127">
        <f>SUM(R94:R103)</f>
        <v>0</v>
      </c>
      <c r="T93" s="128">
        <f>SUM(T94:T103)</f>
        <v>0</v>
      </c>
      <c r="AR93" s="122" t="s">
        <v>80</v>
      </c>
      <c r="AT93" s="129" t="s">
        <v>72</v>
      </c>
      <c r="AU93" s="129" t="s">
        <v>80</v>
      </c>
      <c r="AY93" s="122" t="s">
        <v>163</v>
      </c>
      <c r="BK93" s="130">
        <f>SUM(BK94:BK103)</f>
        <v>0</v>
      </c>
    </row>
    <row r="94" spans="2:65" s="1" customFormat="1" ht="16.5" customHeight="1">
      <c r="B94" s="33"/>
      <c r="C94" s="133" t="s">
        <v>80</v>
      </c>
      <c r="D94" s="133" t="s">
        <v>166</v>
      </c>
      <c r="E94" s="134" t="s">
        <v>1503</v>
      </c>
      <c r="F94" s="135" t="s">
        <v>1504</v>
      </c>
      <c r="G94" s="136" t="s">
        <v>107</v>
      </c>
      <c r="H94" s="137">
        <v>1.9</v>
      </c>
      <c r="I94" s="138"/>
      <c r="J94" s="139">
        <f>ROUND(I94*H94,2)</f>
        <v>0</v>
      </c>
      <c r="K94" s="135" t="s">
        <v>1505</v>
      </c>
      <c r="L94" s="33"/>
      <c r="M94" s="140" t="s">
        <v>19</v>
      </c>
      <c r="N94" s="141" t="s">
        <v>44</v>
      </c>
      <c r="P94" s="142">
        <f>O94*H94</f>
        <v>0</v>
      </c>
      <c r="Q94" s="142">
        <v>0</v>
      </c>
      <c r="R94" s="142">
        <f>Q94*H94</f>
        <v>0</v>
      </c>
      <c r="S94" s="142">
        <v>0</v>
      </c>
      <c r="T94" s="143">
        <f>S94*H94</f>
        <v>0</v>
      </c>
      <c r="AR94" s="144" t="s">
        <v>90</v>
      </c>
      <c r="AT94" s="144" t="s">
        <v>166</v>
      </c>
      <c r="AU94" s="144" t="s">
        <v>82</v>
      </c>
      <c r="AY94" s="18" t="s">
        <v>163</v>
      </c>
      <c r="BE94" s="145">
        <f>IF(N94="základní",J94,0)</f>
        <v>0</v>
      </c>
      <c r="BF94" s="145">
        <f>IF(N94="snížená",J94,0)</f>
        <v>0</v>
      </c>
      <c r="BG94" s="145">
        <f>IF(N94="zákl. přenesená",J94,0)</f>
        <v>0</v>
      </c>
      <c r="BH94" s="145">
        <f>IF(N94="sníž. přenesená",J94,0)</f>
        <v>0</v>
      </c>
      <c r="BI94" s="145">
        <f>IF(N94="nulová",J94,0)</f>
        <v>0</v>
      </c>
      <c r="BJ94" s="18" t="s">
        <v>80</v>
      </c>
      <c r="BK94" s="145">
        <f>ROUND(I94*H94,2)</f>
        <v>0</v>
      </c>
      <c r="BL94" s="18" t="s">
        <v>90</v>
      </c>
      <c r="BM94" s="144" t="s">
        <v>82</v>
      </c>
    </row>
    <row r="95" spans="2:65" s="1" customFormat="1">
      <c r="B95" s="33"/>
      <c r="D95" s="150" t="s">
        <v>173</v>
      </c>
      <c r="F95" s="151" t="s">
        <v>1506</v>
      </c>
      <c r="I95" s="148"/>
      <c r="L95" s="33"/>
      <c r="M95" s="149"/>
      <c r="T95" s="54"/>
      <c r="AT95" s="18" t="s">
        <v>173</v>
      </c>
      <c r="AU95" s="18" t="s">
        <v>82</v>
      </c>
    </row>
    <row r="96" spans="2:65" s="1" customFormat="1" ht="21.75" customHeight="1">
      <c r="B96" s="33"/>
      <c r="C96" s="133" t="s">
        <v>82</v>
      </c>
      <c r="D96" s="133" t="s">
        <v>166</v>
      </c>
      <c r="E96" s="134" t="s">
        <v>1507</v>
      </c>
      <c r="F96" s="135" t="s">
        <v>1508</v>
      </c>
      <c r="G96" s="136" t="s">
        <v>107</v>
      </c>
      <c r="H96" s="137">
        <v>72</v>
      </c>
      <c r="I96" s="138"/>
      <c r="J96" s="139">
        <f>ROUND(I96*H96,2)</f>
        <v>0</v>
      </c>
      <c r="K96" s="135" t="s">
        <v>1505</v>
      </c>
      <c r="L96" s="33"/>
      <c r="M96" s="140" t="s">
        <v>19</v>
      </c>
      <c r="N96" s="141" t="s">
        <v>44</v>
      </c>
      <c r="P96" s="142">
        <f>O96*H96</f>
        <v>0</v>
      </c>
      <c r="Q96" s="142">
        <v>0</v>
      </c>
      <c r="R96" s="142">
        <f>Q96*H96</f>
        <v>0</v>
      </c>
      <c r="S96" s="142">
        <v>0</v>
      </c>
      <c r="T96" s="143">
        <f>S96*H96</f>
        <v>0</v>
      </c>
      <c r="AR96" s="144" t="s">
        <v>90</v>
      </c>
      <c r="AT96" s="144" t="s">
        <v>166</v>
      </c>
      <c r="AU96" s="144" t="s">
        <v>82</v>
      </c>
      <c r="AY96" s="18" t="s">
        <v>163</v>
      </c>
      <c r="BE96" s="145">
        <f>IF(N96="základní",J96,0)</f>
        <v>0</v>
      </c>
      <c r="BF96" s="145">
        <f>IF(N96="snížená",J96,0)</f>
        <v>0</v>
      </c>
      <c r="BG96" s="145">
        <f>IF(N96="zákl. přenesená",J96,0)</f>
        <v>0</v>
      </c>
      <c r="BH96" s="145">
        <f>IF(N96="sníž. přenesená",J96,0)</f>
        <v>0</v>
      </c>
      <c r="BI96" s="145">
        <f>IF(N96="nulová",J96,0)</f>
        <v>0</v>
      </c>
      <c r="BJ96" s="18" t="s">
        <v>80</v>
      </c>
      <c r="BK96" s="145">
        <f>ROUND(I96*H96,2)</f>
        <v>0</v>
      </c>
      <c r="BL96" s="18" t="s">
        <v>90</v>
      </c>
      <c r="BM96" s="144" t="s">
        <v>90</v>
      </c>
    </row>
    <row r="97" spans="2:65" s="1" customFormat="1" ht="21.75" customHeight="1">
      <c r="B97" s="33"/>
      <c r="C97" s="133" t="s">
        <v>181</v>
      </c>
      <c r="D97" s="133" t="s">
        <v>166</v>
      </c>
      <c r="E97" s="134" t="s">
        <v>1509</v>
      </c>
      <c r="F97" s="135" t="s">
        <v>1510</v>
      </c>
      <c r="G97" s="136" t="s">
        <v>107</v>
      </c>
      <c r="H97" s="137">
        <v>143.73500000000001</v>
      </c>
      <c r="I97" s="138"/>
      <c r="J97" s="139">
        <f>ROUND(I97*H97,2)</f>
        <v>0</v>
      </c>
      <c r="K97" s="135" t="s">
        <v>1505</v>
      </c>
      <c r="L97" s="33"/>
      <c r="M97" s="140" t="s">
        <v>19</v>
      </c>
      <c r="N97" s="141" t="s">
        <v>44</v>
      </c>
      <c r="P97" s="142">
        <f>O97*H97</f>
        <v>0</v>
      </c>
      <c r="Q97" s="142">
        <v>0</v>
      </c>
      <c r="R97" s="142">
        <f>Q97*H97</f>
        <v>0</v>
      </c>
      <c r="S97" s="142">
        <v>0</v>
      </c>
      <c r="T97" s="143">
        <f>S97*H97</f>
        <v>0</v>
      </c>
      <c r="AR97" s="144" t="s">
        <v>90</v>
      </c>
      <c r="AT97" s="144" t="s">
        <v>166</v>
      </c>
      <c r="AU97" s="144" t="s">
        <v>82</v>
      </c>
      <c r="AY97" s="18" t="s">
        <v>163</v>
      </c>
      <c r="BE97" s="145">
        <f>IF(N97="základní",J97,0)</f>
        <v>0</v>
      </c>
      <c r="BF97" s="145">
        <f>IF(N97="snížená",J97,0)</f>
        <v>0</v>
      </c>
      <c r="BG97" s="145">
        <f>IF(N97="zákl. přenesená",J97,0)</f>
        <v>0</v>
      </c>
      <c r="BH97" s="145">
        <f>IF(N97="sníž. přenesená",J97,0)</f>
        <v>0</v>
      </c>
      <c r="BI97" s="145">
        <f>IF(N97="nulová",J97,0)</f>
        <v>0</v>
      </c>
      <c r="BJ97" s="18" t="s">
        <v>80</v>
      </c>
      <c r="BK97" s="145">
        <f>ROUND(I97*H97,2)</f>
        <v>0</v>
      </c>
      <c r="BL97" s="18" t="s">
        <v>90</v>
      </c>
      <c r="BM97" s="144" t="s">
        <v>199</v>
      </c>
    </row>
    <row r="98" spans="2:65" s="1" customFormat="1">
      <c r="B98" s="33"/>
      <c r="D98" s="150" t="s">
        <v>173</v>
      </c>
      <c r="F98" s="151" t="s">
        <v>1511</v>
      </c>
      <c r="I98" s="148"/>
      <c r="L98" s="33"/>
      <c r="M98" s="149"/>
      <c r="T98" s="54"/>
      <c r="AT98" s="18" t="s">
        <v>173</v>
      </c>
      <c r="AU98" s="18" t="s">
        <v>82</v>
      </c>
    </row>
    <row r="99" spans="2:65" s="1" customFormat="1" ht="21.75" customHeight="1">
      <c r="B99" s="33"/>
      <c r="C99" s="133" t="s">
        <v>90</v>
      </c>
      <c r="D99" s="133" t="s">
        <v>166</v>
      </c>
      <c r="E99" s="134" t="s">
        <v>1512</v>
      </c>
      <c r="F99" s="135" t="s">
        <v>1513</v>
      </c>
      <c r="G99" s="136" t="s">
        <v>107</v>
      </c>
      <c r="H99" s="137">
        <v>35</v>
      </c>
      <c r="I99" s="138"/>
      <c r="J99" s="139">
        <f>ROUND(I99*H99,2)</f>
        <v>0</v>
      </c>
      <c r="K99" s="135" t="s">
        <v>1505</v>
      </c>
      <c r="L99" s="33"/>
      <c r="M99" s="140" t="s">
        <v>19</v>
      </c>
      <c r="N99" s="141" t="s">
        <v>44</v>
      </c>
      <c r="P99" s="142">
        <f>O99*H99</f>
        <v>0</v>
      </c>
      <c r="Q99" s="142">
        <v>0</v>
      </c>
      <c r="R99" s="142">
        <f>Q99*H99</f>
        <v>0</v>
      </c>
      <c r="S99" s="142">
        <v>0</v>
      </c>
      <c r="T99" s="143">
        <f>S99*H99</f>
        <v>0</v>
      </c>
      <c r="AR99" s="144" t="s">
        <v>90</v>
      </c>
      <c r="AT99" s="144" t="s">
        <v>166</v>
      </c>
      <c r="AU99" s="144" t="s">
        <v>82</v>
      </c>
      <c r="AY99" s="18" t="s">
        <v>163</v>
      </c>
      <c r="BE99" s="145">
        <f>IF(N99="základní",J99,0)</f>
        <v>0</v>
      </c>
      <c r="BF99" s="145">
        <f>IF(N99="snížená",J99,0)</f>
        <v>0</v>
      </c>
      <c r="BG99" s="145">
        <f>IF(N99="zákl. přenesená",J99,0)</f>
        <v>0</v>
      </c>
      <c r="BH99" s="145">
        <f>IF(N99="sníž. přenesená",J99,0)</f>
        <v>0</v>
      </c>
      <c r="BI99" s="145">
        <f>IF(N99="nulová",J99,0)</f>
        <v>0</v>
      </c>
      <c r="BJ99" s="18" t="s">
        <v>80</v>
      </c>
      <c r="BK99" s="145">
        <f>ROUND(I99*H99,2)</f>
        <v>0</v>
      </c>
      <c r="BL99" s="18" t="s">
        <v>90</v>
      </c>
      <c r="BM99" s="144" t="s">
        <v>215</v>
      </c>
    </row>
    <row r="100" spans="2:65" s="1" customFormat="1" ht="21.75" customHeight="1">
      <c r="B100" s="33"/>
      <c r="C100" s="133" t="s">
        <v>194</v>
      </c>
      <c r="D100" s="133" t="s">
        <v>166</v>
      </c>
      <c r="E100" s="134" t="s">
        <v>1514</v>
      </c>
      <c r="F100" s="135" t="s">
        <v>1515</v>
      </c>
      <c r="G100" s="136" t="s">
        <v>107</v>
      </c>
      <c r="H100" s="137">
        <v>71.400000000000006</v>
      </c>
      <c r="I100" s="138"/>
      <c r="J100" s="139">
        <f>ROUND(I100*H100,2)</f>
        <v>0</v>
      </c>
      <c r="K100" s="135" t="s">
        <v>1505</v>
      </c>
      <c r="L100" s="33"/>
      <c r="M100" s="140" t="s">
        <v>19</v>
      </c>
      <c r="N100" s="141" t="s">
        <v>44</v>
      </c>
      <c r="P100" s="142">
        <f>O100*H100</f>
        <v>0</v>
      </c>
      <c r="Q100" s="142">
        <v>0</v>
      </c>
      <c r="R100" s="142">
        <f>Q100*H100</f>
        <v>0</v>
      </c>
      <c r="S100" s="142">
        <v>0</v>
      </c>
      <c r="T100" s="143">
        <f>S100*H100</f>
        <v>0</v>
      </c>
      <c r="AR100" s="144" t="s">
        <v>90</v>
      </c>
      <c r="AT100" s="144" t="s">
        <v>166</v>
      </c>
      <c r="AU100" s="144" t="s">
        <v>82</v>
      </c>
      <c r="AY100" s="18" t="s">
        <v>163</v>
      </c>
      <c r="BE100" s="145">
        <f>IF(N100="základní",J100,0)</f>
        <v>0</v>
      </c>
      <c r="BF100" s="145">
        <f>IF(N100="snížená",J100,0)</f>
        <v>0</v>
      </c>
      <c r="BG100" s="145">
        <f>IF(N100="zákl. přenesená",J100,0)</f>
        <v>0</v>
      </c>
      <c r="BH100" s="145">
        <f>IF(N100="sníž. přenesená",J100,0)</f>
        <v>0</v>
      </c>
      <c r="BI100" s="145">
        <f>IF(N100="nulová",J100,0)</f>
        <v>0</v>
      </c>
      <c r="BJ100" s="18" t="s">
        <v>80</v>
      </c>
      <c r="BK100" s="145">
        <f>ROUND(I100*H100,2)</f>
        <v>0</v>
      </c>
      <c r="BL100" s="18" t="s">
        <v>90</v>
      </c>
      <c r="BM100" s="144" t="s">
        <v>227</v>
      </c>
    </row>
    <row r="101" spans="2:65" s="1" customFormat="1">
      <c r="B101" s="33"/>
      <c r="D101" s="150" t="s">
        <v>173</v>
      </c>
      <c r="F101" s="151" t="s">
        <v>1516</v>
      </c>
      <c r="I101" s="148"/>
      <c r="L101" s="33"/>
      <c r="M101" s="149"/>
      <c r="T101" s="54"/>
      <c r="AT101" s="18" t="s">
        <v>173</v>
      </c>
      <c r="AU101" s="18" t="s">
        <v>82</v>
      </c>
    </row>
    <row r="102" spans="2:65" s="1" customFormat="1" ht="21.75" customHeight="1">
      <c r="B102" s="33"/>
      <c r="C102" s="133" t="s">
        <v>199</v>
      </c>
      <c r="D102" s="133" t="s">
        <v>166</v>
      </c>
      <c r="E102" s="134" t="s">
        <v>1517</v>
      </c>
      <c r="F102" s="135" t="s">
        <v>1518</v>
      </c>
      <c r="G102" s="136" t="s">
        <v>107</v>
      </c>
      <c r="H102" s="137">
        <v>4.8</v>
      </c>
      <c r="I102" s="138"/>
      <c r="J102" s="139">
        <f>ROUND(I102*H102,2)</f>
        <v>0</v>
      </c>
      <c r="K102" s="135" t="s">
        <v>1505</v>
      </c>
      <c r="L102" s="33"/>
      <c r="M102" s="140" t="s">
        <v>19</v>
      </c>
      <c r="N102" s="141" t="s">
        <v>44</v>
      </c>
      <c r="P102" s="142">
        <f>O102*H102</f>
        <v>0</v>
      </c>
      <c r="Q102" s="142">
        <v>0</v>
      </c>
      <c r="R102" s="142">
        <f>Q102*H102</f>
        <v>0</v>
      </c>
      <c r="S102" s="142">
        <v>0</v>
      </c>
      <c r="T102" s="143">
        <f>S102*H102</f>
        <v>0</v>
      </c>
      <c r="AR102" s="144" t="s">
        <v>90</v>
      </c>
      <c r="AT102" s="144" t="s">
        <v>166</v>
      </c>
      <c r="AU102" s="144" t="s">
        <v>82</v>
      </c>
      <c r="AY102" s="18" t="s">
        <v>163</v>
      </c>
      <c r="BE102" s="145">
        <f>IF(N102="základní",J102,0)</f>
        <v>0</v>
      </c>
      <c r="BF102" s="145">
        <f>IF(N102="snížená",J102,0)</f>
        <v>0</v>
      </c>
      <c r="BG102" s="145">
        <f>IF(N102="zákl. přenesená",J102,0)</f>
        <v>0</v>
      </c>
      <c r="BH102" s="145">
        <f>IF(N102="sníž. přenesená",J102,0)</f>
        <v>0</v>
      </c>
      <c r="BI102" s="145">
        <f>IF(N102="nulová",J102,0)</f>
        <v>0</v>
      </c>
      <c r="BJ102" s="18" t="s">
        <v>80</v>
      </c>
      <c r="BK102" s="145">
        <f>ROUND(I102*H102,2)</f>
        <v>0</v>
      </c>
      <c r="BL102" s="18" t="s">
        <v>90</v>
      </c>
      <c r="BM102" s="144" t="s">
        <v>8</v>
      </c>
    </row>
    <row r="103" spans="2:65" s="1" customFormat="1">
      <c r="B103" s="33"/>
      <c r="D103" s="150" t="s">
        <v>173</v>
      </c>
      <c r="F103" s="151" t="s">
        <v>1519</v>
      </c>
      <c r="I103" s="148"/>
      <c r="L103" s="33"/>
      <c r="M103" s="149"/>
      <c r="T103" s="54"/>
      <c r="AT103" s="18" t="s">
        <v>173</v>
      </c>
      <c r="AU103" s="18" t="s">
        <v>82</v>
      </c>
    </row>
    <row r="104" spans="2:65" s="11" customFormat="1" ht="22.9" customHeight="1">
      <c r="B104" s="121"/>
      <c r="D104" s="122" t="s">
        <v>72</v>
      </c>
      <c r="E104" s="131" t="s">
        <v>254</v>
      </c>
      <c r="F104" s="131" t="s">
        <v>1520</v>
      </c>
      <c r="I104" s="124"/>
      <c r="J104" s="132">
        <f>BK104</f>
        <v>0</v>
      </c>
      <c r="L104" s="121"/>
      <c r="M104" s="126"/>
      <c r="P104" s="127">
        <f>SUM(P105:P113)</f>
        <v>0</v>
      </c>
      <c r="R104" s="127">
        <f>SUM(R105:R113)</f>
        <v>0</v>
      </c>
      <c r="T104" s="128">
        <f>SUM(T105:T113)</f>
        <v>0</v>
      </c>
      <c r="AR104" s="122" t="s">
        <v>80</v>
      </c>
      <c r="AT104" s="129" t="s">
        <v>72</v>
      </c>
      <c r="AU104" s="129" t="s">
        <v>80</v>
      </c>
      <c r="AY104" s="122" t="s">
        <v>163</v>
      </c>
      <c r="BK104" s="130">
        <f>SUM(BK105:BK113)</f>
        <v>0</v>
      </c>
    </row>
    <row r="105" spans="2:65" s="1" customFormat="1" ht="21.75" customHeight="1">
      <c r="B105" s="33"/>
      <c r="C105" s="133" t="s">
        <v>205</v>
      </c>
      <c r="D105" s="133" t="s">
        <v>166</v>
      </c>
      <c r="E105" s="134" t="s">
        <v>1521</v>
      </c>
      <c r="F105" s="135" t="s">
        <v>1522</v>
      </c>
      <c r="G105" s="136" t="s">
        <v>111</v>
      </c>
      <c r="H105" s="137">
        <v>338.2</v>
      </c>
      <c r="I105" s="138"/>
      <c r="J105" s="139">
        <f>ROUND(I105*H105,2)</f>
        <v>0</v>
      </c>
      <c r="K105" s="135" t="s">
        <v>1505</v>
      </c>
      <c r="L105" s="33"/>
      <c r="M105" s="140" t="s">
        <v>19</v>
      </c>
      <c r="N105" s="141" t="s">
        <v>44</v>
      </c>
      <c r="P105" s="142">
        <f>O105*H105</f>
        <v>0</v>
      </c>
      <c r="Q105" s="142">
        <v>0</v>
      </c>
      <c r="R105" s="142">
        <f>Q105*H105</f>
        <v>0</v>
      </c>
      <c r="S105" s="142">
        <v>0</v>
      </c>
      <c r="T105" s="143">
        <f>S105*H105</f>
        <v>0</v>
      </c>
      <c r="AR105" s="144" t="s">
        <v>90</v>
      </c>
      <c r="AT105" s="144" t="s">
        <v>166</v>
      </c>
      <c r="AU105" s="144" t="s">
        <v>82</v>
      </c>
      <c r="AY105" s="18" t="s">
        <v>163</v>
      </c>
      <c r="BE105" s="145">
        <f>IF(N105="základní",J105,0)</f>
        <v>0</v>
      </c>
      <c r="BF105" s="145">
        <f>IF(N105="snížená",J105,0)</f>
        <v>0</v>
      </c>
      <c r="BG105" s="145">
        <f>IF(N105="zákl. přenesená",J105,0)</f>
        <v>0</v>
      </c>
      <c r="BH105" s="145">
        <f>IF(N105="sníž. přenesená",J105,0)</f>
        <v>0</v>
      </c>
      <c r="BI105" s="145">
        <f>IF(N105="nulová",J105,0)</f>
        <v>0</v>
      </c>
      <c r="BJ105" s="18" t="s">
        <v>80</v>
      </c>
      <c r="BK105" s="145">
        <f>ROUND(I105*H105,2)</f>
        <v>0</v>
      </c>
      <c r="BL105" s="18" t="s">
        <v>90</v>
      </c>
      <c r="BM105" s="144" t="s">
        <v>248</v>
      </c>
    </row>
    <row r="106" spans="2:65" s="1" customFormat="1">
      <c r="B106" s="33"/>
      <c r="D106" s="150" t="s">
        <v>173</v>
      </c>
      <c r="F106" s="151" t="s">
        <v>1523</v>
      </c>
      <c r="I106" s="148"/>
      <c r="L106" s="33"/>
      <c r="M106" s="149"/>
      <c r="T106" s="54"/>
      <c r="AT106" s="18" t="s">
        <v>173</v>
      </c>
      <c r="AU106" s="18" t="s">
        <v>82</v>
      </c>
    </row>
    <row r="107" spans="2:65" s="1" customFormat="1" ht="21.75" customHeight="1">
      <c r="B107" s="33"/>
      <c r="C107" s="133" t="s">
        <v>215</v>
      </c>
      <c r="D107" s="133" t="s">
        <v>166</v>
      </c>
      <c r="E107" s="134" t="s">
        <v>1524</v>
      </c>
      <c r="F107" s="135" t="s">
        <v>1525</v>
      </c>
      <c r="G107" s="136" t="s">
        <v>111</v>
      </c>
      <c r="H107" s="137">
        <v>338.2</v>
      </c>
      <c r="I107" s="138"/>
      <c r="J107" s="139">
        <f>ROUND(I107*H107,2)</f>
        <v>0</v>
      </c>
      <c r="K107" s="135" t="s">
        <v>1505</v>
      </c>
      <c r="L107" s="33"/>
      <c r="M107" s="140" t="s">
        <v>19</v>
      </c>
      <c r="N107" s="141" t="s">
        <v>44</v>
      </c>
      <c r="P107" s="142">
        <f>O107*H107</f>
        <v>0</v>
      </c>
      <c r="Q107" s="142">
        <v>0</v>
      </c>
      <c r="R107" s="142">
        <f>Q107*H107</f>
        <v>0</v>
      </c>
      <c r="S107" s="142">
        <v>0</v>
      </c>
      <c r="T107" s="143">
        <f>S107*H107</f>
        <v>0</v>
      </c>
      <c r="AR107" s="144" t="s">
        <v>90</v>
      </c>
      <c r="AT107" s="144" t="s">
        <v>166</v>
      </c>
      <c r="AU107" s="144" t="s">
        <v>82</v>
      </c>
      <c r="AY107" s="18" t="s">
        <v>163</v>
      </c>
      <c r="BE107" s="145">
        <f>IF(N107="základní",J107,0)</f>
        <v>0</v>
      </c>
      <c r="BF107" s="145">
        <f>IF(N107="snížená",J107,0)</f>
        <v>0</v>
      </c>
      <c r="BG107" s="145">
        <f>IF(N107="zákl. přenesená",J107,0)</f>
        <v>0</v>
      </c>
      <c r="BH107" s="145">
        <f>IF(N107="sníž. přenesená",J107,0)</f>
        <v>0</v>
      </c>
      <c r="BI107" s="145">
        <f>IF(N107="nulová",J107,0)</f>
        <v>0</v>
      </c>
      <c r="BJ107" s="18" t="s">
        <v>80</v>
      </c>
      <c r="BK107" s="145">
        <f>ROUND(I107*H107,2)</f>
        <v>0</v>
      </c>
      <c r="BL107" s="18" t="s">
        <v>90</v>
      </c>
      <c r="BM107" s="144" t="s">
        <v>259</v>
      </c>
    </row>
    <row r="108" spans="2:65" s="1" customFormat="1" ht="21.75" customHeight="1">
      <c r="B108" s="33"/>
      <c r="C108" s="133" t="s">
        <v>221</v>
      </c>
      <c r="D108" s="133" t="s">
        <v>166</v>
      </c>
      <c r="E108" s="134" t="s">
        <v>1526</v>
      </c>
      <c r="F108" s="135" t="s">
        <v>1527</v>
      </c>
      <c r="G108" s="136" t="s">
        <v>111</v>
      </c>
      <c r="H108" s="137">
        <v>61.8</v>
      </c>
      <c r="I108" s="138"/>
      <c r="J108" s="139">
        <f>ROUND(I108*H108,2)</f>
        <v>0</v>
      </c>
      <c r="K108" s="135" t="s">
        <v>1505</v>
      </c>
      <c r="L108" s="33"/>
      <c r="M108" s="140" t="s">
        <v>19</v>
      </c>
      <c r="N108" s="141" t="s">
        <v>44</v>
      </c>
      <c r="P108" s="142">
        <f>O108*H108</f>
        <v>0</v>
      </c>
      <c r="Q108" s="142">
        <v>0</v>
      </c>
      <c r="R108" s="142">
        <f>Q108*H108</f>
        <v>0</v>
      </c>
      <c r="S108" s="142">
        <v>0</v>
      </c>
      <c r="T108" s="143">
        <f>S108*H108</f>
        <v>0</v>
      </c>
      <c r="AR108" s="144" t="s">
        <v>90</v>
      </c>
      <c r="AT108" s="144" t="s">
        <v>166</v>
      </c>
      <c r="AU108" s="144" t="s">
        <v>82</v>
      </c>
      <c r="AY108" s="18" t="s">
        <v>163</v>
      </c>
      <c r="BE108" s="145">
        <f>IF(N108="základní",J108,0)</f>
        <v>0</v>
      </c>
      <c r="BF108" s="145">
        <f>IF(N108="snížená",J108,0)</f>
        <v>0</v>
      </c>
      <c r="BG108" s="145">
        <f>IF(N108="zákl. přenesená",J108,0)</f>
        <v>0</v>
      </c>
      <c r="BH108" s="145">
        <f>IF(N108="sníž. přenesená",J108,0)</f>
        <v>0</v>
      </c>
      <c r="BI108" s="145">
        <f>IF(N108="nulová",J108,0)</f>
        <v>0</v>
      </c>
      <c r="BJ108" s="18" t="s">
        <v>80</v>
      </c>
      <c r="BK108" s="145">
        <f>ROUND(I108*H108,2)</f>
        <v>0</v>
      </c>
      <c r="BL108" s="18" t="s">
        <v>90</v>
      </c>
      <c r="BM108" s="144" t="s">
        <v>285</v>
      </c>
    </row>
    <row r="109" spans="2:65" s="1" customFormat="1">
      <c r="B109" s="33"/>
      <c r="D109" s="150" t="s">
        <v>173</v>
      </c>
      <c r="F109" s="151" t="s">
        <v>1528</v>
      </c>
      <c r="I109" s="148"/>
      <c r="L109" s="33"/>
      <c r="M109" s="149"/>
      <c r="T109" s="54"/>
      <c r="AT109" s="18" t="s">
        <v>173</v>
      </c>
      <c r="AU109" s="18" t="s">
        <v>82</v>
      </c>
    </row>
    <row r="110" spans="2:65" s="1" customFormat="1" ht="16.5" customHeight="1">
      <c r="B110" s="33"/>
      <c r="C110" s="133" t="s">
        <v>227</v>
      </c>
      <c r="D110" s="133" t="s">
        <v>166</v>
      </c>
      <c r="E110" s="134" t="s">
        <v>1529</v>
      </c>
      <c r="F110" s="135" t="s">
        <v>1530</v>
      </c>
      <c r="G110" s="136" t="s">
        <v>111</v>
      </c>
      <c r="H110" s="137">
        <v>61.8</v>
      </c>
      <c r="I110" s="138"/>
      <c r="J110" s="139">
        <f>ROUND(I110*H110,2)</f>
        <v>0</v>
      </c>
      <c r="K110" s="135" t="s">
        <v>1505</v>
      </c>
      <c r="L110" s="33"/>
      <c r="M110" s="140" t="s">
        <v>19</v>
      </c>
      <c r="N110" s="141" t="s">
        <v>44</v>
      </c>
      <c r="P110" s="142">
        <f>O110*H110</f>
        <v>0</v>
      </c>
      <c r="Q110" s="142">
        <v>0</v>
      </c>
      <c r="R110" s="142">
        <f>Q110*H110</f>
        <v>0</v>
      </c>
      <c r="S110" s="142">
        <v>0</v>
      </c>
      <c r="T110" s="143">
        <f>S110*H110</f>
        <v>0</v>
      </c>
      <c r="AR110" s="144" t="s">
        <v>90</v>
      </c>
      <c r="AT110" s="144" t="s">
        <v>166</v>
      </c>
      <c r="AU110" s="144" t="s">
        <v>82</v>
      </c>
      <c r="AY110" s="18" t="s">
        <v>163</v>
      </c>
      <c r="BE110" s="145">
        <f>IF(N110="základní",J110,0)</f>
        <v>0</v>
      </c>
      <c r="BF110" s="145">
        <f>IF(N110="snížená",J110,0)</f>
        <v>0</v>
      </c>
      <c r="BG110" s="145">
        <f>IF(N110="zákl. přenesená",J110,0)</f>
        <v>0</v>
      </c>
      <c r="BH110" s="145">
        <f>IF(N110="sníž. přenesená",J110,0)</f>
        <v>0</v>
      </c>
      <c r="BI110" s="145">
        <f>IF(N110="nulová",J110,0)</f>
        <v>0</v>
      </c>
      <c r="BJ110" s="18" t="s">
        <v>80</v>
      </c>
      <c r="BK110" s="145">
        <f>ROUND(I110*H110,2)</f>
        <v>0</v>
      </c>
      <c r="BL110" s="18" t="s">
        <v>90</v>
      </c>
      <c r="BM110" s="144" t="s">
        <v>298</v>
      </c>
    </row>
    <row r="111" spans="2:65" s="1" customFormat="1" ht="16.5" customHeight="1">
      <c r="B111" s="33"/>
      <c r="C111" s="133" t="s">
        <v>164</v>
      </c>
      <c r="D111" s="133" t="s">
        <v>166</v>
      </c>
      <c r="E111" s="134" t="s">
        <v>1531</v>
      </c>
      <c r="F111" s="135" t="s">
        <v>1532</v>
      </c>
      <c r="G111" s="136" t="s">
        <v>107</v>
      </c>
      <c r="H111" s="137">
        <v>71.400000000000006</v>
      </c>
      <c r="I111" s="138"/>
      <c r="J111" s="139">
        <f>ROUND(I111*H111,2)</f>
        <v>0</v>
      </c>
      <c r="K111" s="135" t="s">
        <v>1505</v>
      </c>
      <c r="L111" s="33"/>
      <c r="M111" s="140" t="s">
        <v>19</v>
      </c>
      <c r="N111" s="141" t="s">
        <v>44</v>
      </c>
      <c r="P111" s="142">
        <f>O111*H111</f>
        <v>0</v>
      </c>
      <c r="Q111" s="142">
        <v>0</v>
      </c>
      <c r="R111" s="142">
        <f>Q111*H111</f>
        <v>0</v>
      </c>
      <c r="S111" s="142">
        <v>0</v>
      </c>
      <c r="T111" s="143">
        <f>S111*H111</f>
        <v>0</v>
      </c>
      <c r="AR111" s="144" t="s">
        <v>90</v>
      </c>
      <c r="AT111" s="144" t="s">
        <v>166</v>
      </c>
      <c r="AU111" s="144" t="s">
        <v>82</v>
      </c>
      <c r="AY111" s="18" t="s">
        <v>163</v>
      </c>
      <c r="BE111" s="145">
        <f>IF(N111="základní",J111,0)</f>
        <v>0</v>
      </c>
      <c r="BF111" s="145">
        <f>IF(N111="snížená",J111,0)</f>
        <v>0</v>
      </c>
      <c r="BG111" s="145">
        <f>IF(N111="zákl. přenesená",J111,0)</f>
        <v>0</v>
      </c>
      <c r="BH111" s="145">
        <f>IF(N111="sníž. přenesená",J111,0)</f>
        <v>0</v>
      </c>
      <c r="BI111" s="145">
        <f>IF(N111="nulová",J111,0)</f>
        <v>0</v>
      </c>
      <c r="BJ111" s="18" t="s">
        <v>80</v>
      </c>
      <c r="BK111" s="145">
        <f>ROUND(I111*H111,2)</f>
        <v>0</v>
      </c>
      <c r="BL111" s="18" t="s">
        <v>90</v>
      </c>
      <c r="BM111" s="144" t="s">
        <v>316</v>
      </c>
    </row>
    <row r="112" spans="2:65" s="1" customFormat="1">
      <c r="B112" s="33"/>
      <c r="D112" s="150" t="s">
        <v>173</v>
      </c>
      <c r="F112" s="151" t="s">
        <v>1533</v>
      </c>
      <c r="I112" s="148"/>
      <c r="L112" s="33"/>
      <c r="M112" s="149"/>
      <c r="T112" s="54"/>
      <c r="AT112" s="18" t="s">
        <v>173</v>
      </c>
      <c r="AU112" s="18" t="s">
        <v>82</v>
      </c>
    </row>
    <row r="113" spans="2:65" s="1" customFormat="1" ht="21.75" customHeight="1">
      <c r="B113" s="33"/>
      <c r="C113" s="133" t="s">
        <v>8</v>
      </c>
      <c r="D113" s="133" t="s">
        <v>166</v>
      </c>
      <c r="E113" s="134" t="s">
        <v>1534</v>
      </c>
      <c r="F113" s="135" t="s">
        <v>1535</v>
      </c>
      <c r="G113" s="136" t="s">
        <v>107</v>
      </c>
      <c r="H113" s="137">
        <v>71.400000000000006</v>
      </c>
      <c r="I113" s="138"/>
      <c r="J113" s="139">
        <f>ROUND(I113*H113,2)</f>
        <v>0</v>
      </c>
      <c r="K113" s="135" t="s">
        <v>1505</v>
      </c>
      <c r="L113" s="33"/>
      <c r="M113" s="140" t="s">
        <v>19</v>
      </c>
      <c r="N113" s="141" t="s">
        <v>44</v>
      </c>
      <c r="P113" s="142">
        <f>O113*H113</f>
        <v>0</v>
      </c>
      <c r="Q113" s="142">
        <v>0</v>
      </c>
      <c r="R113" s="142">
        <f>Q113*H113</f>
        <v>0</v>
      </c>
      <c r="S113" s="142">
        <v>0</v>
      </c>
      <c r="T113" s="143">
        <f>S113*H113</f>
        <v>0</v>
      </c>
      <c r="AR113" s="144" t="s">
        <v>90</v>
      </c>
      <c r="AT113" s="144" t="s">
        <v>166</v>
      </c>
      <c r="AU113" s="144" t="s">
        <v>82</v>
      </c>
      <c r="AY113" s="18" t="s">
        <v>163</v>
      </c>
      <c r="BE113" s="145">
        <f>IF(N113="základní",J113,0)</f>
        <v>0</v>
      </c>
      <c r="BF113" s="145">
        <f>IF(N113="snížená",J113,0)</f>
        <v>0</v>
      </c>
      <c r="BG113" s="145">
        <f>IF(N113="zákl. přenesená",J113,0)</f>
        <v>0</v>
      </c>
      <c r="BH113" s="145">
        <f>IF(N113="sníž. přenesená",J113,0)</f>
        <v>0</v>
      </c>
      <c r="BI113" s="145">
        <f>IF(N113="nulová",J113,0)</f>
        <v>0</v>
      </c>
      <c r="BJ113" s="18" t="s">
        <v>80</v>
      </c>
      <c r="BK113" s="145">
        <f>ROUND(I113*H113,2)</f>
        <v>0</v>
      </c>
      <c r="BL113" s="18" t="s">
        <v>90</v>
      </c>
      <c r="BM113" s="144" t="s">
        <v>349</v>
      </c>
    </row>
    <row r="114" spans="2:65" s="11" customFormat="1" ht="22.9" customHeight="1">
      <c r="B114" s="121"/>
      <c r="D114" s="122" t="s">
        <v>72</v>
      </c>
      <c r="E114" s="131" t="s">
        <v>259</v>
      </c>
      <c r="F114" s="131" t="s">
        <v>1536</v>
      </c>
      <c r="I114" s="124"/>
      <c r="J114" s="132">
        <f>BK114</f>
        <v>0</v>
      </c>
      <c r="L114" s="121"/>
      <c r="M114" s="126"/>
      <c r="P114" s="127">
        <f>SUM(P115:P118)</f>
        <v>0</v>
      </c>
      <c r="R114" s="127">
        <f>SUM(R115:R118)</f>
        <v>0</v>
      </c>
      <c r="T114" s="128">
        <f>SUM(T115:T118)</f>
        <v>0</v>
      </c>
      <c r="AR114" s="122" t="s">
        <v>80</v>
      </c>
      <c r="AT114" s="129" t="s">
        <v>72</v>
      </c>
      <c r="AU114" s="129" t="s">
        <v>80</v>
      </c>
      <c r="AY114" s="122" t="s">
        <v>163</v>
      </c>
      <c r="BK114" s="130">
        <f>SUM(BK115:BK118)</f>
        <v>0</v>
      </c>
    </row>
    <row r="115" spans="2:65" s="1" customFormat="1" ht="21.75" customHeight="1">
      <c r="B115" s="33"/>
      <c r="C115" s="133" t="s">
        <v>243</v>
      </c>
      <c r="D115" s="133" t="s">
        <v>166</v>
      </c>
      <c r="E115" s="134" t="s">
        <v>1537</v>
      </c>
      <c r="F115" s="135" t="s">
        <v>1538</v>
      </c>
      <c r="G115" s="136" t="s">
        <v>107</v>
      </c>
      <c r="H115" s="137">
        <v>197.25299999999999</v>
      </c>
      <c r="I115" s="138"/>
      <c r="J115" s="139">
        <f>ROUND(I115*H115,2)</f>
        <v>0</v>
      </c>
      <c r="K115" s="135" t="s">
        <v>1505</v>
      </c>
      <c r="L115" s="33"/>
      <c r="M115" s="140" t="s">
        <v>19</v>
      </c>
      <c r="N115" s="141" t="s">
        <v>44</v>
      </c>
      <c r="P115" s="142">
        <f>O115*H115</f>
        <v>0</v>
      </c>
      <c r="Q115" s="142">
        <v>0</v>
      </c>
      <c r="R115" s="142">
        <f>Q115*H115</f>
        <v>0</v>
      </c>
      <c r="S115" s="142">
        <v>0</v>
      </c>
      <c r="T115" s="143">
        <f>S115*H115</f>
        <v>0</v>
      </c>
      <c r="AR115" s="144" t="s">
        <v>90</v>
      </c>
      <c r="AT115" s="144" t="s">
        <v>166</v>
      </c>
      <c r="AU115" s="144" t="s">
        <v>82</v>
      </c>
      <c r="AY115" s="18" t="s">
        <v>163</v>
      </c>
      <c r="BE115" s="145">
        <f>IF(N115="základní",J115,0)</f>
        <v>0</v>
      </c>
      <c r="BF115" s="145">
        <f>IF(N115="snížená",J115,0)</f>
        <v>0</v>
      </c>
      <c r="BG115" s="145">
        <f>IF(N115="zákl. přenesená",J115,0)</f>
        <v>0</v>
      </c>
      <c r="BH115" s="145">
        <f>IF(N115="sníž. přenesená",J115,0)</f>
        <v>0</v>
      </c>
      <c r="BI115" s="145">
        <f>IF(N115="nulová",J115,0)</f>
        <v>0</v>
      </c>
      <c r="BJ115" s="18" t="s">
        <v>80</v>
      </c>
      <c r="BK115" s="145">
        <f>ROUND(I115*H115,2)</f>
        <v>0</v>
      </c>
      <c r="BL115" s="18" t="s">
        <v>90</v>
      </c>
      <c r="BM115" s="144" t="s">
        <v>357</v>
      </c>
    </row>
    <row r="116" spans="2:65" s="1" customFormat="1">
      <c r="B116" s="33"/>
      <c r="D116" s="150" t="s">
        <v>173</v>
      </c>
      <c r="F116" s="151" t="s">
        <v>1539</v>
      </c>
      <c r="I116" s="148"/>
      <c r="L116" s="33"/>
      <c r="M116" s="149"/>
      <c r="T116" s="54"/>
      <c r="AT116" s="18" t="s">
        <v>173</v>
      </c>
      <c r="AU116" s="18" t="s">
        <v>82</v>
      </c>
    </row>
    <row r="117" spans="2:65" s="1" customFormat="1" ht="21.75" customHeight="1">
      <c r="B117" s="33"/>
      <c r="C117" s="133" t="s">
        <v>248</v>
      </c>
      <c r="D117" s="133" t="s">
        <v>166</v>
      </c>
      <c r="E117" s="134" t="s">
        <v>1540</v>
      </c>
      <c r="F117" s="135" t="s">
        <v>1541</v>
      </c>
      <c r="G117" s="136" t="s">
        <v>107</v>
      </c>
      <c r="H117" s="137">
        <v>1578.0239999999999</v>
      </c>
      <c r="I117" s="138"/>
      <c r="J117" s="139">
        <f>ROUND(I117*H117,2)</f>
        <v>0</v>
      </c>
      <c r="K117" s="135" t="s">
        <v>1505</v>
      </c>
      <c r="L117" s="33"/>
      <c r="M117" s="140" t="s">
        <v>19</v>
      </c>
      <c r="N117" s="141" t="s">
        <v>44</v>
      </c>
      <c r="P117" s="142">
        <f>O117*H117</f>
        <v>0</v>
      </c>
      <c r="Q117" s="142">
        <v>0</v>
      </c>
      <c r="R117" s="142">
        <f>Q117*H117</f>
        <v>0</v>
      </c>
      <c r="S117" s="142">
        <v>0</v>
      </c>
      <c r="T117" s="143">
        <f>S117*H117</f>
        <v>0</v>
      </c>
      <c r="AR117" s="144" t="s">
        <v>90</v>
      </c>
      <c r="AT117" s="144" t="s">
        <v>166</v>
      </c>
      <c r="AU117" s="144" t="s">
        <v>82</v>
      </c>
      <c r="AY117" s="18" t="s">
        <v>163</v>
      </c>
      <c r="BE117" s="145">
        <f>IF(N117="základní",J117,0)</f>
        <v>0</v>
      </c>
      <c r="BF117" s="145">
        <f>IF(N117="snížená",J117,0)</f>
        <v>0</v>
      </c>
      <c r="BG117" s="145">
        <f>IF(N117="zákl. přenesená",J117,0)</f>
        <v>0</v>
      </c>
      <c r="BH117" s="145">
        <f>IF(N117="sníž. přenesená",J117,0)</f>
        <v>0</v>
      </c>
      <c r="BI117" s="145">
        <f>IF(N117="nulová",J117,0)</f>
        <v>0</v>
      </c>
      <c r="BJ117" s="18" t="s">
        <v>80</v>
      </c>
      <c r="BK117" s="145">
        <f>ROUND(I117*H117,2)</f>
        <v>0</v>
      </c>
      <c r="BL117" s="18" t="s">
        <v>90</v>
      </c>
      <c r="BM117" s="144" t="s">
        <v>364</v>
      </c>
    </row>
    <row r="118" spans="2:65" s="1" customFormat="1">
      <c r="B118" s="33"/>
      <c r="D118" s="150" t="s">
        <v>173</v>
      </c>
      <c r="F118" s="151" t="s">
        <v>1542</v>
      </c>
      <c r="I118" s="148"/>
      <c r="L118" s="33"/>
      <c r="M118" s="149"/>
      <c r="T118" s="54"/>
      <c r="AT118" s="18" t="s">
        <v>173</v>
      </c>
      <c r="AU118" s="18" t="s">
        <v>82</v>
      </c>
    </row>
    <row r="119" spans="2:65" s="11" customFormat="1" ht="22.9" customHeight="1">
      <c r="B119" s="121"/>
      <c r="D119" s="122" t="s">
        <v>72</v>
      </c>
      <c r="E119" s="131" t="s">
        <v>278</v>
      </c>
      <c r="F119" s="131" t="s">
        <v>1543</v>
      </c>
      <c r="I119" s="124"/>
      <c r="J119" s="132">
        <f>BK119</f>
        <v>0</v>
      </c>
      <c r="L119" s="121"/>
      <c r="M119" s="126"/>
      <c r="P119" s="127">
        <f>SUM(P120:P125)</f>
        <v>0</v>
      </c>
      <c r="R119" s="127">
        <f>SUM(R120:R125)</f>
        <v>0</v>
      </c>
      <c r="T119" s="128">
        <f>SUM(T120:T125)</f>
        <v>0</v>
      </c>
      <c r="AR119" s="122" t="s">
        <v>80</v>
      </c>
      <c r="AT119" s="129" t="s">
        <v>72</v>
      </c>
      <c r="AU119" s="129" t="s">
        <v>80</v>
      </c>
      <c r="AY119" s="122" t="s">
        <v>163</v>
      </c>
      <c r="BK119" s="130">
        <f>SUM(BK120:BK125)</f>
        <v>0</v>
      </c>
    </row>
    <row r="120" spans="2:65" s="1" customFormat="1" ht="16.5" customHeight="1">
      <c r="B120" s="33"/>
      <c r="C120" s="133" t="s">
        <v>254</v>
      </c>
      <c r="D120" s="133" t="s">
        <v>166</v>
      </c>
      <c r="E120" s="134" t="s">
        <v>1544</v>
      </c>
      <c r="F120" s="135" t="s">
        <v>1545</v>
      </c>
      <c r="G120" s="136" t="s">
        <v>107</v>
      </c>
      <c r="H120" s="137">
        <v>44.771000000000001</v>
      </c>
      <c r="I120" s="138"/>
      <c r="J120" s="139">
        <f>ROUND(I120*H120,2)</f>
        <v>0</v>
      </c>
      <c r="K120" s="135" t="s">
        <v>1505</v>
      </c>
      <c r="L120" s="33"/>
      <c r="M120" s="140" t="s">
        <v>19</v>
      </c>
      <c r="N120" s="141" t="s">
        <v>44</v>
      </c>
      <c r="P120" s="142">
        <f>O120*H120</f>
        <v>0</v>
      </c>
      <c r="Q120" s="142">
        <v>0</v>
      </c>
      <c r="R120" s="142">
        <f>Q120*H120</f>
        <v>0</v>
      </c>
      <c r="S120" s="142">
        <v>0</v>
      </c>
      <c r="T120" s="143">
        <f>S120*H120</f>
        <v>0</v>
      </c>
      <c r="AR120" s="144" t="s">
        <v>90</v>
      </c>
      <c r="AT120" s="144" t="s">
        <v>166</v>
      </c>
      <c r="AU120" s="144" t="s">
        <v>82</v>
      </c>
      <c r="AY120" s="18" t="s">
        <v>163</v>
      </c>
      <c r="BE120" s="145">
        <f>IF(N120="základní",J120,0)</f>
        <v>0</v>
      </c>
      <c r="BF120" s="145">
        <f>IF(N120="snížená",J120,0)</f>
        <v>0</v>
      </c>
      <c r="BG120" s="145">
        <f>IF(N120="zákl. přenesená",J120,0)</f>
        <v>0</v>
      </c>
      <c r="BH120" s="145">
        <f>IF(N120="sníž. přenesená",J120,0)</f>
        <v>0</v>
      </c>
      <c r="BI120" s="145">
        <f>IF(N120="nulová",J120,0)</f>
        <v>0</v>
      </c>
      <c r="BJ120" s="18" t="s">
        <v>80</v>
      </c>
      <c r="BK120" s="145">
        <f>ROUND(I120*H120,2)</f>
        <v>0</v>
      </c>
      <c r="BL120" s="18" t="s">
        <v>90</v>
      </c>
      <c r="BM120" s="144" t="s">
        <v>371</v>
      </c>
    </row>
    <row r="121" spans="2:65" s="1" customFormat="1">
      <c r="B121" s="33"/>
      <c r="D121" s="150" t="s">
        <v>173</v>
      </c>
      <c r="F121" s="151" t="s">
        <v>1546</v>
      </c>
      <c r="I121" s="148"/>
      <c r="L121" s="33"/>
      <c r="M121" s="149"/>
      <c r="T121" s="54"/>
      <c r="AT121" s="18" t="s">
        <v>173</v>
      </c>
      <c r="AU121" s="18" t="s">
        <v>82</v>
      </c>
    </row>
    <row r="122" spans="2:65" s="1" customFormat="1" ht="16.5" customHeight="1">
      <c r="B122" s="33"/>
      <c r="C122" s="133" t="s">
        <v>259</v>
      </c>
      <c r="D122" s="133" t="s">
        <v>166</v>
      </c>
      <c r="E122" s="134" t="s">
        <v>1547</v>
      </c>
      <c r="F122" s="135" t="s">
        <v>1548</v>
      </c>
      <c r="G122" s="136" t="s">
        <v>107</v>
      </c>
      <c r="H122" s="137">
        <v>129.619</v>
      </c>
      <c r="I122" s="138"/>
      <c r="J122" s="139">
        <f>ROUND(I122*H122,2)</f>
        <v>0</v>
      </c>
      <c r="K122" s="135" t="s">
        <v>1505</v>
      </c>
      <c r="L122" s="33"/>
      <c r="M122" s="140" t="s">
        <v>19</v>
      </c>
      <c r="N122" s="141" t="s">
        <v>44</v>
      </c>
      <c r="P122" s="142">
        <f>O122*H122</f>
        <v>0</v>
      </c>
      <c r="Q122" s="142">
        <v>0</v>
      </c>
      <c r="R122" s="142">
        <f>Q122*H122</f>
        <v>0</v>
      </c>
      <c r="S122" s="142">
        <v>0</v>
      </c>
      <c r="T122" s="143">
        <f>S122*H122</f>
        <v>0</v>
      </c>
      <c r="AR122" s="144" t="s">
        <v>90</v>
      </c>
      <c r="AT122" s="144" t="s">
        <v>166</v>
      </c>
      <c r="AU122" s="144" t="s">
        <v>82</v>
      </c>
      <c r="AY122" s="18" t="s">
        <v>163</v>
      </c>
      <c r="BE122" s="145">
        <f>IF(N122="základní",J122,0)</f>
        <v>0</v>
      </c>
      <c r="BF122" s="145">
        <f>IF(N122="snížená",J122,0)</f>
        <v>0</v>
      </c>
      <c r="BG122" s="145">
        <f>IF(N122="zákl. přenesená",J122,0)</f>
        <v>0</v>
      </c>
      <c r="BH122" s="145">
        <f>IF(N122="sníž. přenesená",J122,0)</f>
        <v>0</v>
      </c>
      <c r="BI122" s="145">
        <f>IF(N122="nulová",J122,0)</f>
        <v>0</v>
      </c>
      <c r="BJ122" s="18" t="s">
        <v>80</v>
      </c>
      <c r="BK122" s="145">
        <f>ROUND(I122*H122,2)</f>
        <v>0</v>
      </c>
      <c r="BL122" s="18" t="s">
        <v>90</v>
      </c>
      <c r="BM122" s="144" t="s">
        <v>381</v>
      </c>
    </row>
    <row r="123" spans="2:65" s="1" customFormat="1">
      <c r="B123" s="33"/>
      <c r="D123" s="150" t="s">
        <v>173</v>
      </c>
      <c r="F123" s="151" t="s">
        <v>1549</v>
      </c>
      <c r="I123" s="148"/>
      <c r="L123" s="33"/>
      <c r="M123" s="149"/>
      <c r="T123" s="54"/>
      <c r="AT123" s="18" t="s">
        <v>173</v>
      </c>
      <c r="AU123" s="18" t="s">
        <v>82</v>
      </c>
    </row>
    <row r="124" spans="2:65" s="1" customFormat="1" ht="16.5" customHeight="1">
      <c r="B124" s="33"/>
      <c r="C124" s="179" t="s">
        <v>278</v>
      </c>
      <c r="D124" s="179" t="s">
        <v>342</v>
      </c>
      <c r="E124" s="180" t="s">
        <v>343</v>
      </c>
      <c r="F124" s="181" t="s">
        <v>1550</v>
      </c>
      <c r="G124" s="182" t="s">
        <v>218</v>
      </c>
      <c r="H124" s="183">
        <v>192.48599999999999</v>
      </c>
      <c r="I124" s="184"/>
      <c r="J124" s="185">
        <f>ROUND(I124*H124,2)</f>
        <v>0</v>
      </c>
      <c r="K124" s="181" t="s">
        <v>1551</v>
      </c>
      <c r="L124" s="186"/>
      <c r="M124" s="187" t="s">
        <v>19</v>
      </c>
      <c r="N124" s="188" t="s">
        <v>44</v>
      </c>
      <c r="P124" s="142">
        <f>O124*H124</f>
        <v>0</v>
      </c>
      <c r="Q124" s="142">
        <v>0</v>
      </c>
      <c r="R124" s="142">
        <f>Q124*H124</f>
        <v>0</v>
      </c>
      <c r="S124" s="142">
        <v>0</v>
      </c>
      <c r="T124" s="143">
        <f>S124*H124</f>
        <v>0</v>
      </c>
      <c r="AR124" s="144" t="s">
        <v>215</v>
      </c>
      <c r="AT124" s="144" t="s">
        <v>342</v>
      </c>
      <c r="AU124" s="144" t="s">
        <v>82</v>
      </c>
      <c r="AY124" s="18" t="s">
        <v>163</v>
      </c>
      <c r="BE124" s="145">
        <f>IF(N124="základní",J124,0)</f>
        <v>0</v>
      </c>
      <c r="BF124" s="145">
        <f>IF(N124="snížená",J124,0)</f>
        <v>0</v>
      </c>
      <c r="BG124" s="145">
        <f>IF(N124="zákl. přenesená",J124,0)</f>
        <v>0</v>
      </c>
      <c r="BH124" s="145">
        <f>IF(N124="sníž. přenesená",J124,0)</f>
        <v>0</v>
      </c>
      <c r="BI124" s="145">
        <f>IF(N124="nulová",J124,0)</f>
        <v>0</v>
      </c>
      <c r="BJ124" s="18" t="s">
        <v>80</v>
      </c>
      <c r="BK124" s="145">
        <f>ROUND(I124*H124,2)</f>
        <v>0</v>
      </c>
      <c r="BL124" s="18" t="s">
        <v>90</v>
      </c>
      <c r="BM124" s="144" t="s">
        <v>391</v>
      </c>
    </row>
    <row r="125" spans="2:65" s="1" customFormat="1">
      <c r="B125" s="33"/>
      <c r="D125" s="150" t="s">
        <v>173</v>
      </c>
      <c r="F125" s="151" t="s">
        <v>1552</v>
      </c>
      <c r="I125" s="148"/>
      <c r="L125" s="33"/>
      <c r="M125" s="149"/>
      <c r="T125" s="54"/>
      <c r="AT125" s="18" t="s">
        <v>173</v>
      </c>
      <c r="AU125" s="18" t="s">
        <v>82</v>
      </c>
    </row>
    <row r="126" spans="2:65" s="11" customFormat="1" ht="22.9" customHeight="1">
      <c r="B126" s="121"/>
      <c r="D126" s="122" t="s">
        <v>72</v>
      </c>
      <c r="E126" s="131" t="s">
        <v>292</v>
      </c>
      <c r="F126" s="131" t="s">
        <v>1553</v>
      </c>
      <c r="I126" s="124"/>
      <c r="J126" s="132">
        <f>BK126</f>
        <v>0</v>
      </c>
      <c r="L126" s="121"/>
      <c r="M126" s="126"/>
      <c r="P126" s="127">
        <f>P127</f>
        <v>0</v>
      </c>
      <c r="R126" s="127">
        <f>R127</f>
        <v>0</v>
      </c>
      <c r="T126" s="128">
        <f>T127</f>
        <v>0</v>
      </c>
      <c r="AR126" s="122" t="s">
        <v>80</v>
      </c>
      <c r="AT126" s="129" t="s">
        <v>72</v>
      </c>
      <c r="AU126" s="129" t="s">
        <v>80</v>
      </c>
      <c r="AY126" s="122" t="s">
        <v>163</v>
      </c>
      <c r="BK126" s="130">
        <f>BK127</f>
        <v>0</v>
      </c>
    </row>
    <row r="127" spans="2:65" s="1" customFormat="1" ht="16.5" customHeight="1">
      <c r="B127" s="33"/>
      <c r="C127" s="133" t="s">
        <v>285</v>
      </c>
      <c r="D127" s="133" t="s">
        <v>166</v>
      </c>
      <c r="E127" s="134" t="s">
        <v>1554</v>
      </c>
      <c r="F127" s="135" t="s">
        <v>1555</v>
      </c>
      <c r="G127" s="136" t="s">
        <v>107</v>
      </c>
      <c r="H127" s="137">
        <v>197.25299999999999</v>
      </c>
      <c r="I127" s="138"/>
      <c r="J127" s="139">
        <f>ROUND(I127*H127,2)</f>
        <v>0</v>
      </c>
      <c r="K127" s="135" t="s">
        <v>1505</v>
      </c>
      <c r="L127" s="33"/>
      <c r="M127" s="140" t="s">
        <v>19</v>
      </c>
      <c r="N127" s="141" t="s">
        <v>44</v>
      </c>
      <c r="P127" s="142">
        <f>O127*H127</f>
        <v>0</v>
      </c>
      <c r="Q127" s="142">
        <v>0</v>
      </c>
      <c r="R127" s="142">
        <f>Q127*H127</f>
        <v>0</v>
      </c>
      <c r="S127" s="142">
        <v>0</v>
      </c>
      <c r="T127" s="143">
        <f>S127*H127</f>
        <v>0</v>
      </c>
      <c r="AR127" s="144" t="s">
        <v>90</v>
      </c>
      <c r="AT127" s="144" t="s">
        <v>166</v>
      </c>
      <c r="AU127" s="144" t="s">
        <v>82</v>
      </c>
      <c r="AY127" s="18" t="s">
        <v>163</v>
      </c>
      <c r="BE127" s="145">
        <f>IF(N127="základní",J127,0)</f>
        <v>0</v>
      </c>
      <c r="BF127" s="145">
        <f>IF(N127="snížená",J127,0)</f>
        <v>0</v>
      </c>
      <c r="BG127" s="145">
        <f>IF(N127="zákl. přenesená",J127,0)</f>
        <v>0</v>
      </c>
      <c r="BH127" s="145">
        <f>IF(N127="sníž. přenesená",J127,0)</f>
        <v>0</v>
      </c>
      <c r="BI127" s="145">
        <f>IF(N127="nulová",J127,0)</f>
        <v>0</v>
      </c>
      <c r="BJ127" s="18" t="s">
        <v>80</v>
      </c>
      <c r="BK127" s="145">
        <f>ROUND(I127*H127,2)</f>
        <v>0</v>
      </c>
      <c r="BL127" s="18" t="s">
        <v>90</v>
      </c>
      <c r="BM127" s="144" t="s">
        <v>404</v>
      </c>
    </row>
    <row r="128" spans="2:65" s="11" customFormat="1" ht="22.9" customHeight="1">
      <c r="B128" s="121"/>
      <c r="D128" s="122" t="s">
        <v>72</v>
      </c>
      <c r="E128" s="131" t="s">
        <v>359</v>
      </c>
      <c r="F128" s="131" t="s">
        <v>1556</v>
      </c>
      <c r="I128" s="124"/>
      <c r="J128" s="132">
        <f>BK128</f>
        <v>0</v>
      </c>
      <c r="L128" s="121"/>
      <c r="M128" s="126"/>
      <c r="P128" s="127">
        <f>SUM(P129:P132)</f>
        <v>0</v>
      </c>
      <c r="R128" s="127">
        <f>SUM(R129:R132)</f>
        <v>0</v>
      </c>
      <c r="T128" s="128">
        <f>SUM(T129:T132)</f>
        <v>0</v>
      </c>
      <c r="AR128" s="122" t="s">
        <v>80</v>
      </c>
      <c r="AT128" s="129" t="s">
        <v>72</v>
      </c>
      <c r="AU128" s="129" t="s">
        <v>80</v>
      </c>
      <c r="AY128" s="122" t="s">
        <v>163</v>
      </c>
      <c r="BK128" s="130">
        <f>SUM(BK129:BK132)</f>
        <v>0</v>
      </c>
    </row>
    <row r="129" spans="2:65" s="1" customFormat="1" ht="16.5" customHeight="1">
      <c r="B129" s="33"/>
      <c r="C129" s="133" t="s">
        <v>292</v>
      </c>
      <c r="D129" s="133" t="s">
        <v>166</v>
      </c>
      <c r="E129" s="134" t="s">
        <v>1557</v>
      </c>
      <c r="F129" s="135" t="s">
        <v>1558</v>
      </c>
      <c r="G129" s="136" t="s">
        <v>107</v>
      </c>
      <c r="H129" s="137">
        <v>4.76</v>
      </c>
      <c r="I129" s="138"/>
      <c r="J129" s="139">
        <f>ROUND(I129*H129,2)</f>
        <v>0</v>
      </c>
      <c r="K129" s="135" t="s">
        <v>1505</v>
      </c>
      <c r="L129" s="33"/>
      <c r="M129" s="140" t="s">
        <v>19</v>
      </c>
      <c r="N129" s="141" t="s">
        <v>44</v>
      </c>
      <c r="P129" s="142">
        <f>O129*H129</f>
        <v>0</v>
      </c>
      <c r="Q129" s="142">
        <v>0</v>
      </c>
      <c r="R129" s="142">
        <f>Q129*H129</f>
        <v>0</v>
      </c>
      <c r="S129" s="142">
        <v>0</v>
      </c>
      <c r="T129" s="143">
        <f>S129*H129</f>
        <v>0</v>
      </c>
      <c r="AR129" s="144" t="s">
        <v>90</v>
      </c>
      <c r="AT129" s="144" t="s">
        <v>166</v>
      </c>
      <c r="AU129" s="144" t="s">
        <v>82</v>
      </c>
      <c r="AY129" s="18" t="s">
        <v>163</v>
      </c>
      <c r="BE129" s="145">
        <f>IF(N129="základní",J129,0)</f>
        <v>0</v>
      </c>
      <c r="BF129" s="145">
        <f>IF(N129="snížená",J129,0)</f>
        <v>0</v>
      </c>
      <c r="BG129" s="145">
        <f>IF(N129="zákl. přenesená",J129,0)</f>
        <v>0</v>
      </c>
      <c r="BH129" s="145">
        <f>IF(N129="sníž. přenesená",J129,0)</f>
        <v>0</v>
      </c>
      <c r="BI129" s="145">
        <f>IF(N129="nulová",J129,0)</f>
        <v>0</v>
      </c>
      <c r="BJ129" s="18" t="s">
        <v>80</v>
      </c>
      <c r="BK129" s="145">
        <f>ROUND(I129*H129,2)</f>
        <v>0</v>
      </c>
      <c r="BL129" s="18" t="s">
        <v>90</v>
      </c>
      <c r="BM129" s="144" t="s">
        <v>418</v>
      </c>
    </row>
    <row r="130" spans="2:65" s="1" customFormat="1">
      <c r="B130" s="33"/>
      <c r="D130" s="150" t="s">
        <v>173</v>
      </c>
      <c r="F130" s="151" t="s">
        <v>1559</v>
      </c>
      <c r="I130" s="148"/>
      <c r="L130" s="33"/>
      <c r="M130" s="149"/>
      <c r="T130" s="54"/>
      <c r="AT130" s="18" t="s">
        <v>173</v>
      </c>
      <c r="AU130" s="18" t="s">
        <v>82</v>
      </c>
    </row>
    <row r="131" spans="2:65" s="1" customFormat="1" ht="16.5" customHeight="1">
      <c r="B131" s="33"/>
      <c r="C131" s="133" t="s">
        <v>298</v>
      </c>
      <c r="D131" s="133" t="s">
        <v>166</v>
      </c>
      <c r="E131" s="134" t="s">
        <v>1560</v>
      </c>
      <c r="F131" s="135" t="s">
        <v>1561</v>
      </c>
      <c r="G131" s="136" t="s">
        <v>218</v>
      </c>
      <c r="H131" s="137">
        <v>0.25700000000000001</v>
      </c>
      <c r="I131" s="138"/>
      <c r="J131" s="139">
        <f>ROUND(I131*H131,2)</f>
        <v>0</v>
      </c>
      <c r="K131" s="135" t="s">
        <v>1505</v>
      </c>
      <c r="L131" s="33"/>
      <c r="M131" s="140" t="s">
        <v>19</v>
      </c>
      <c r="N131" s="141" t="s">
        <v>44</v>
      </c>
      <c r="P131" s="142">
        <f>O131*H131</f>
        <v>0</v>
      </c>
      <c r="Q131" s="142">
        <v>0</v>
      </c>
      <c r="R131" s="142">
        <f>Q131*H131</f>
        <v>0</v>
      </c>
      <c r="S131" s="142">
        <v>0</v>
      </c>
      <c r="T131" s="143">
        <f>S131*H131</f>
        <v>0</v>
      </c>
      <c r="AR131" s="144" t="s">
        <v>90</v>
      </c>
      <c r="AT131" s="144" t="s">
        <v>166</v>
      </c>
      <c r="AU131" s="144" t="s">
        <v>82</v>
      </c>
      <c r="AY131" s="18" t="s">
        <v>163</v>
      </c>
      <c r="BE131" s="145">
        <f>IF(N131="základní",J131,0)</f>
        <v>0</v>
      </c>
      <c r="BF131" s="145">
        <f>IF(N131="snížená",J131,0)</f>
        <v>0</v>
      </c>
      <c r="BG131" s="145">
        <f>IF(N131="zákl. přenesená",J131,0)</f>
        <v>0</v>
      </c>
      <c r="BH131" s="145">
        <f>IF(N131="sníž. přenesená",J131,0)</f>
        <v>0</v>
      </c>
      <c r="BI131" s="145">
        <f>IF(N131="nulová",J131,0)</f>
        <v>0</v>
      </c>
      <c r="BJ131" s="18" t="s">
        <v>80</v>
      </c>
      <c r="BK131" s="145">
        <f>ROUND(I131*H131,2)</f>
        <v>0</v>
      </c>
      <c r="BL131" s="18" t="s">
        <v>90</v>
      </c>
      <c r="BM131" s="144" t="s">
        <v>423</v>
      </c>
    </row>
    <row r="132" spans="2:65" s="1" customFormat="1">
      <c r="B132" s="33"/>
      <c r="D132" s="150" t="s">
        <v>173</v>
      </c>
      <c r="F132" s="151" t="s">
        <v>1562</v>
      </c>
      <c r="I132" s="148"/>
      <c r="L132" s="33"/>
      <c r="M132" s="149"/>
      <c r="T132" s="54"/>
      <c r="AT132" s="18" t="s">
        <v>173</v>
      </c>
      <c r="AU132" s="18" t="s">
        <v>82</v>
      </c>
    </row>
    <row r="133" spans="2:65" s="11" customFormat="1" ht="22.9" customHeight="1">
      <c r="B133" s="121"/>
      <c r="D133" s="122" t="s">
        <v>72</v>
      </c>
      <c r="E133" s="131" t="s">
        <v>452</v>
      </c>
      <c r="F133" s="131" t="s">
        <v>1563</v>
      </c>
      <c r="I133" s="124"/>
      <c r="J133" s="132">
        <f>BK133</f>
        <v>0</v>
      </c>
      <c r="L133" s="121"/>
      <c r="M133" s="126"/>
      <c r="P133" s="127">
        <f>SUM(P134:P135)</f>
        <v>0</v>
      </c>
      <c r="R133" s="127">
        <f>SUM(R134:R135)</f>
        <v>0</v>
      </c>
      <c r="T133" s="128">
        <f>SUM(T134:T135)</f>
        <v>0</v>
      </c>
      <c r="AR133" s="122" t="s">
        <v>80</v>
      </c>
      <c r="AT133" s="129" t="s">
        <v>72</v>
      </c>
      <c r="AU133" s="129" t="s">
        <v>80</v>
      </c>
      <c r="AY133" s="122" t="s">
        <v>163</v>
      </c>
      <c r="BK133" s="130">
        <f>SUM(BK134:BK135)</f>
        <v>0</v>
      </c>
    </row>
    <row r="134" spans="2:65" s="1" customFormat="1" ht="21.75" customHeight="1">
      <c r="B134" s="33"/>
      <c r="C134" s="133" t="s">
        <v>7</v>
      </c>
      <c r="D134" s="133" t="s">
        <v>166</v>
      </c>
      <c r="E134" s="134" t="s">
        <v>1564</v>
      </c>
      <c r="F134" s="135" t="s">
        <v>1565</v>
      </c>
      <c r="G134" s="136" t="s">
        <v>107</v>
      </c>
      <c r="H134" s="137">
        <v>11.263</v>
      </c>
      <c r="I134" s="138"/>
      <c r="J134" s="139">
        <f>ROUND(I134*H134,2)</f>
        <v>0</v>
      </c>
      <c r="K134" s="135" t="s">
        <v>1505</v>
      </c>
      <c r="L134" s="33"/>
      <c r="M134" s="140" t="s">
        <v>19</v>
      </c>
      <c r="N134" s="141" t="s">
        <v>44</v>
      </c>
      <c r="P134" s="142">
        <f>O134*H134</f>
        <v>0</v>
      </c>
      <c r="Q134" s="142">
        <v>0</v>
      </c>
      <c r="R134" s="142">
        <f>Q134*H134</f>
        <v>0</v>
      </c>
      <c r="S134" s="142">
        <v>0</v>
      </c>
      <c r="T134" s="143">
        <f>S134*H134</f>
        <v>0</v>
      </c>
      <c r="AR134" s="144" t="s">
        <v>90</v>
      </c>
      <c r="AT134" s="144" t="s">
        <v>166</v>
      </c>
      <c r="AU134" s="144" t="s">
        <v>82</v>
      </c>
      <c r="AY134" s="18" t="s">
        <v>163</v>
      </c>
      <c r="BE134" s="145">
        <f>IF(N134="základní",J134,0)</f>
        <v>0</v>
      </c>
      <c r="BF134" s="145">
        <f>IF(N134="snížená",J134,0)</f>
        <v>0</v>
      </c>
      <c r="BG134" s="145">
        <f>IF(N134="zákl. přenesená",J134,0)</f>
        <v>0</v>
      </c>
      <c r="BH134" s="145">
        <f>IF(N134="sníž. přenesená",J134,0)</f>
        <v>0</v>
      </c>
      <c r="BI134" s="145">
        <f>IF(N134="nulová",J134,0)</f>
        <v>0</v>
      </c>
      <c r="BJ134" s="18" t="s">
        <v>80</v>
      </c>
      <c r="BK134" s="145">
        <f>ROUND(I134*H134,2)</f>
        <v>0</v>
      </c>
      <c r="BL134" s="18" t="s">
        <v>90</v>
      </c>
      <c r="BM134" s="144" t="s">
        <v>432</v>
      </c>
    </row>
    <row r="135" spans="2:65" s="1" customFormat="1">
      <c r="B135" s="33"/>
      <c r="D135" s="150" t="s">
        <v>173</v>
      </c>
      <c r="F135" s="151" t="s">
        <v>1566</v>
      </c>
      <c r="I135" s="148"/>
      <c r="L135" s="33"/>
      <c r="M135" s="149"/>
      <c r="T135" s="54"/>
      <c r="AT135" s="18" t="s">
        <v>173</v>
      </c>
      <c r="AU135" s="18" t="s">
        <v>82</v>
      </c>
    </row>
    <row r="136" spans="2:65" s="11" customFormat="1" ht="22.9" customHeight="1">
      <c r="B136" s="121"/>
      <c r="D136" s="122" t="s">
        <v>72</v>
      </c>
      <c r="E136" s="131" t="s">
        <v>1567</v>
      </c>
      <c r="F136" s="131" t="s">
        <v>1568</v>
      </c>
      <c r="I136" s="124"/>
      <c r="J136" s="132">
        <f>BK136</f>
        <v>0</v>
      </c>
      <c r="L136" s="121"/>
      <c r="M136" s="126"/>
      <c r="P136" s="127">
        <f>SUM(P137:P139)</f>
        <v>0</v>
      </c>
      <c r="R136" s="127">
        <f>SUM(R137:R139)</f>
        <v>0</v>
      </c>
      <c r="T136" s="128">
        <f>SUM(T137:T139)</f>
        <v>0</v>
      </c>
      <c r="AR136" s="122" t="s">
        <v>82</v>
      </c>
      <c r="AT136" s="129" t="s">
        <v>72</v>
      </c>
      <c r="AU136" s="129" t="s">
        <v>80</v>
      </c>
      <c r="AY136" s="122" t="s">
        <v>163</v>
      </c>
      <c r="BK136" s="130">
        <f>SUM(BK137:BK139)</f>
        <v>0</v>
      </c>
    </row>
    <row r="137" spans="2:65" s="1" customFormat="1" ht="24.2" customHeight="1">
      <c r="B137" s="33"/>
      <c r="C137" s="133" t="s">
        <v>316</v>
      </c>
      <c r="D137" s="133" t="s">
        <v>166</v>
      </c>
      <c r="E137" s="134" t="s">
        <v>1569</v>
      </c>
      <c r="F137" s="135" t="s">
        <v>1570</v>
      </c>
      <c r="G137" s="136" t="s">
        <v>1036</v>
      </c>
      <c r="H137" s="137">
        <v>1</v>
      </c>
      <c r="I137" s="138"/>
      <c r="J137" s="139">
        <f>ROUND(I137*H137,2)</f>
        <v>0</v>
      </c>
      <c r="K137" s="135" t="s">
        <v>19</v>
      </c>
      <c r="L137" s="33"/>
      <c r="M137" s="140" t="s">
        <v>19</v>
      </c>
      <c r="N137" s="141" t="s">
        <v>44</v>
      </c>
      <c r="P137" s="142">
        <f>O137*H137</f>
        <v>0</v>
      </c>
      <c r="Q137" s="142">
        <v>0</v>
      </c>
      <c r="R137" s="142">
        <f>Q137*H137</f>
        <v>0</v>
      </c>
      <c r="S137" s="142">
        <v>0</v>
      </c>
      <c r="T137" s="143">
        <f>S137*H137</f>
        <v>0</v>
      </c>
      <c r="AR137" s="144" t="s">
        <v>259</v>
      </c>
      <c r="AT137" s="144" t="s">
        <v>166</v>
      </c>
      <c r="AU137" s="144" t="s">
        <v>82</v>
      </c>
      <c r="AY137" s="18" t="s">
        <v>163</v>
      </c>
      <c r="BE137" s="145">
        <f>IF(N137="základní",J137,0)</f>
        <v>0</v>
      </c>
      <c r="BF137" s="145">
        <f>IF(N137="snížená",J137,0)</f>
        <v>0</v>
      </c>
      <c r="BG137" s="145">
        <f>IF(N137="zákl. přenesená",J137,0)</f>
        <v>0</v>
      </c>
      <c r="BH137" s="145">
        <f>IF(N137="sníž. přenesená",J137,0)</f>
        <v>0</v>
      </c>
      <c r="BI137" s="145">
        <f>IF(N137="nulová",J137,0)</f>
        <v>0</v>
      </c>
      <c r="BJ137" s="18" t="s">
        <v>80</v>
      </c>
      <c r="BK137" s="145">
        <f>ROUND(I137*H137,2)</f>
        <v>0</v>
      </c>
      <c r="BL137" s="18" t="s">
        <v>259</v>
      </c>
      <c r="BM137" s="144" t="s">
        <v>459</v>
      </c>
    </row>
    <row r="138" spans="2:65" s="1" customFormat="1">
      <c r="B138" s="33"/>
      <c r="D138" s="150" t="s">
        <v>173</v>
      </c>
      <c r="F138" s="151" t="s">
        <v>1571</v>
      </c>
      <c r="I138" s="148"/>
      <c r="L138" s="33"/>
      <c r="M138" s="149"/>
      <c r="T138" s="54"/>
      <c r="AT138" s="18" t="s">
        <v>173</v>
      </c>
      <c r="AU138" s="18" t="s">
        <v>82</v>
      </c>
    </row>
    <row r="139" spans="2:65" s="1" customFormat="1" ht="21.75" customHeight="1">
      <c r="B139" s="33"/>
      <c r="C139" s="133" t="s">
        <v>341</v>
      </c>
      <c r="D139" s="133" t="s">
        <v>166</v>
      </c>
      <c r="E139" s="134" t="s">
        <v>1572</v>
      </c>
      <c r="F139" s="135" t="s">
        <v>1573</v>
      </c>
      <c r="G139" s="136" t="s">
        <v>239</v>
      </c>
      <c r="H139" s="137">
        <v>18</v>
      </c>
      <c r="I139" s="138"/>
      <c r="J139" s="139">
        <f>ROUND(I139*H139,2)</f>
        <v>0</v>
      </c>
      <c r="K139" s="135" t="s">
        <v>1505</v>
      </c>
      <c r="L139" s="33"/>
      <c r="M139" s="140" t="s">
        <v>19</v>
      </c>
      <c r="N139" s="141" t="s">
        <v>44</v>
      </c>
      <c r="P139" s="142">
        <f>O139*H139</f>
        <v>0</v>
      </c>
      <c r="Q139" s="142">
        <v>0</v>
      </c>
      <c r="R139" s="142">
        <f>Q139*H139</f>
        <v>0</v>
      </c>
      <c r="S139" s="142">
        <v>0</v>
      </c>
      <c r="T139" s="143">
        <f>S139*H139</f>
        <v>0</v>
      </c>
      <c r="AR139" s="144" t="s">
        <v>259</v>
      </c>
      <c r="AT139" s="144" t="s">
        <v>166</v>
      </c>
      <c r="AU139" s="144" t="s">
        <v>82</v>
      </c>
      <c r="AY139" s="18" t="s">
        <v>163</v>
      </c>
      <c r="BE139" s="145">
        <f>IF(N139="základní",J139,0)</f>
        <v>0</v>
      </c>
      <c r="BF139" s="145">
        <f>IF(N139="snížená",J139,0)</f>
        <v>0</v>
      </c>
      <c r="BG139" s="145">
        <f>IF(N139="zákl. přenesená",J139,0)</f>
        <v>0</v>
      </c>
      <c r="BH139" s="145">
        <f>IF(N139="sníž. přenesená",J139,0)</f>
        <v>0</v>
      </c>
      <c r="BI139" s="145">
        <f>IF(N139="nulová",J139,0)</f>
        <v>0</v>
      </c>
      <c r="BJ139" s="18" t="s">
        <v>80</v>
      </c>
      <c r="BK139" s="145">
        <f>ROUND(I139*H139,2)</f>
        <v>0</v>
      </c>
      <c r="BL139" s="18" t="s">
        <v>259</v>
      </c>
      <c r="BM139" s="144" t="s">
        <v>474</v>
      </c>
    </row>
    <row r="140" spans="2:65" s="11" customFormat="1" ht="22.9" customHeight="1">
      <c r="B140" s="121"/>
      <c r="D140" s="122" t="s">
        <v>72</v>
      </c>
      <c r="E140" s="131" t="s">
        <v>742</v>
      </c>
      <c r="F140" s="131" t="s">
        <v>1574</v>
      </c>
      <c r="I140" s="124"/>
      <c r="J140" s="132">
        <f>BK140</f>
        <v>0</v>
      </c>
      <c r="L140" s="121"/>
      <c r="M140" s="126"/>
      <c r="P140" s="127">
        <f>SUM(P141:P153)</f>
        <v>0</v>
      </c>
      <c r="R140" s="127">
        <f>SUM(R141:R153)</f>
        <v>0</v>
      </c>
      <c r="T140" s="128">
        <f>SUM(T141:T153)</f>
        <v>0</v>
      </c>
      <c r="AR140" s="122" t="s">
        <v>80</v>
      </c>
      <c r="AT140" s="129" t="s">
        <v>72</v>
      </c>
      <c r="AU140" s="129" t="s">
        <v>80</v>
      </c>
      <c r="AY140" s="122" t="s">
        <v>163</v>
      </c>
      <c r="BK140" s="130">
        <f>SUM(BK141:BK153)</f>
        <v>0</v>
      </c>
    </row>
    <row r="141" spans="2:65" s="1" customFormat="1" ht="16.5" customHeight="1">
      <c r="B141" s="33"/>
      <c r="C141" s="133" t="s">
        <v>349</v>
      </c>
      <c r="D141" s="133" t="s">
        <v>166</v>
      </c>
      <c r="E141" s="134" t="s">
        <v>1575</v>
      </c>
      <c r="F141" s="135" t="s">
        <v>1576</v>
      </c>
      <c r="G141" s="136" t="s">
        <v>394</v>
      </c>
      <c r="H141" s="137">
        <v>1</v>
      </c>
      <c r="I141" s="138"/>
      <c r="J141" s="139">
        <f>ROUND(I141*H141,2)</f>
        <v>0</v>
      </c>
      <c r="K141" s="135" t="s">
        <v>19</v>
      </c>
      <c r="L141" s="33"/>
      <c r="M141" s="140" t="s">
        <v>19</v>
      </c>
      <c r="N141" s="141" t="s">
        <v>44</v>
      </c>
      <c r="P141" s="142">
        <f>O141*H141</f>
        <v>0</v>
      </c>
      <c r="Q141" s="142">
        <v>0</v>
      </c>
      <c r="R141" s="142">
        <f>Q141*H141</f>
        <v>0</v>
      </c>
      <c r="S141" s="142">
        <v>0</v>
      </c>
      <c r="T141" s="143">
        <f>S141*H141</f>
        <v>0</v>
      </c>
      <c r="AR141" s="144" t="s">
        <v>90</v>
      </c>
      <c r="AT141" s="144" t="s">
        <v>166</v>
      </c>
      <c r="AU141" s="144" t="s">
        <v>82</v>
      </c>
      <c r="AY141" s="18" t="s">
        <v>163</v>
      </c>
      <c r="BE141" s="145">
        <f>IF(N141="základní",J141,0)</f>
        <v>0</v>
      </c>
      <c r="BF141" s="145">
        <f>IF(N141="snížená",J141,0)</f>
        <v>0</v>
      </c>
      <c r="BG141" s="145">
        <f>IF(N141="zákl. přenesená",J141,0)</f>
        <v>0</v>
      </c>
      <c r="BH141" s="145">
        <f>IF(N141="sníž. přenesená",J141,0)</f>
        <v>0</v>
      </c>
      <c r="BI141" s="145">
        <f>IF(N141="nulová",J141,0)</f>
        <v>0</v>
      </c>
      <c r="BJ141" s="18" t="s">
        <v>80</v>
      </c>
      <c r="BK141" s="145">
        <f>ROUND(I141*H141,2)</f>
        <v>0</v>
      </c>
      <c r="BL141" s="18" t="s">
        <v>90</v>
      </c>
      <c r="BM141" s="144" t="s">
        <v>488</v>
      </c>
    </row>
    <row r="142" spans="2:65" s="1" customFormat="1">
      <c r="B142" s="33"/>
      <c r="D142" s="150" t="s">
        <v>173</v>
      </c>
      <c r="F142" s="151" t="s">
        <v>1577</v>
      </c>
      <c r="I142" s="148"/>
      <c r="L142" s="33"/>
      <c r="M142" s="149"/>
      <c r="T142" s="54"/>
      <c r="AT142" s="18" t="s">
        <v>173</v>
      </c>
      <c r="AU142" s="18" t="s">
        <v>82</v>
      </c>
    </row>
    <row r="143" spans="2:65" s="1" customFormat="1" ht="16.5" customHeight="1">
      <c r="B143" s="33"/>
      <c r="C143" s="133" t="s">
        <v>354</v>
      </c>
      <c r="D143" s="133" t="s">
        <v>166</v>
      </c>
      <c r="E143" s="134" t="s">
        <v>1578</v>
      </c>
      <c r="F143" s="135" t="s">
        <v>1579</v>
      </c>
      <c r="G143" s="136" t="s">
        <v>239</v>
      </c>
      <c r="H143" s="137">
        <v>112</v>
      </c>
      <c r="I143" s="138"/>
      <c r="J143" s="139">
        <f>ROUND(I143*H143,2)</f>
        <v>0</v>
      </c>
      <c r="K143" s="135" t="s">
        <v>1505</v>
      </c>
      <c r="L143" s="33"/>
      <c r="M143" s="140" t="s">
        <v>19</v>
      </c>
      <c r="N143" s="141" t="s">
        <v>44</v>
      </c>
      <c r="P143" s="142">
        <f>O143*H143</f>
        <v>0</v>
      </c>
      <c r="Q143" s="142">
        <v>0</v>
      </c>
      <c r="R143" s="142">
        <f>Q143*H143</f>
        <v>0</v>
      </c>
      <c r="S143" s="142">
        <v>0</v>
      </c>
      <c r="T143" s="143">
        <f>S143*H143</f>
        <v>0</v>
      </c>
      <c r="AR143" s="144" t="s">
        <v>90</v>
      </c>
      <c r="AT143" s="144" t="s">
        <v>166</v>
      </c>
      <c r="AU143" s="144" t="s">
        <v>82</v>
      </c>
      <c r="AY143" s="18" t="s">
        <v>163</v>
      </c>
      <c r="BE143" s="145">
        <f>IF(N143="základní",J143,0)</f>
        <v>0</v>
      </c>
      <c r="BF143" s="145">
        <f>IF(N143="snížená",J143,0)</f>
        <v>0</v>
      </c>
      <c r="BG143" s="145">
        <f>IF(N143="zákl. přenesená",J143,0)</f>
        <v>0</v>
      </c>
      <c r="BH143" s="145">
        <f>IF(N143="sníž. přenesená",J143,0)</f>
        <v>0</v>
      </c>
      <c r="BI143" s="145">
        <f>IF(N143="nulová",J143,0)</f>
        <v>0</v>
      </c>
      <c r="BJ143" s="18" t="s">
        <v>80</v>
      </c>
      <c r="BK143" s="145">
        <f>ROUND(I143*H143,2)</f>
        <v>0</v>
      </c>
      <c r="BL143" s="18" t="s">
        <v>90</v>
      </c>
      <c r="BM143" s="144" t="s">
        <v>503</v>
      </c>
    </row>
    <row r="144" spans="2:65" s="1" customFormat="1">
      <c r="B144" s="33"/>
      <c r="D144" s="150" t="s">
        <v>173</v>
      </c>
      <c r="F144" s="151" t="s">
        <v>1580</v>
      </c>
      <c r="I144" s="148"/>
      <c r="L144" s="33"/>
      <c r="M144" s="149"/>
      <c r="T144" s="54"/>
      <c r="AT144" s="18" t="s">
        <v>173</v>
      </c>
      <c r="AU144" s="18" t="s">
        <v>82</v>
      </c>
    </row>
    <row r="145" spans="2:65" s="1" customFormat="1" ht="16.5" customHeight="1">
      <c r="B145" s="33"/>
      <c r="C145" s="179" t="s">
        <v>357</v>
      </c>
      <c r="D145" s="179" t="s">
        <v>342</v>
      </c>
      <c r="E145" s="180" t="s">
        <v>1581</v>
      </c>
      <c r="F145" s="181" t="s">
        <v>1582</v>
      </c>
      <c r="G145" s="182" t="s">
        <v>184</v>
      </c>
      <c r="H145" s="183">
        <v>10</v>
      </c>
      <c r="I145" s="184"/>
      <c r="J145" s="185">
        <f>ROUND(I145*H145,2)</f>
        <v>0</v>
      </c>
      <c r="K145" s="181" t="s">
        <v>1505</v>
      </c>
      <c r="L145" s="186"/>
      <c r="M145" s="187" t="s">
        <v>19</v>
      </c>
      <c r="N145" s="188" t="s">
        <v>44</v>
      </c>
      <c r="P145" s="142">
        <f>O145*H145</f>
        <v>0</v>
      </c>
      <c r="Q145" s="142">
        <v>0</v>
      </c>
      <c r="R145" s="142">
        <f>Q145*H145</f>
        <v>0</v>
      </c>
      <c r="S145" s="142">
        <v>0</v>
      </c>
      <c r="T145" s="143">
        <f>S145*H145</f>
        <v>0</v>
      </c>
      <c r="AR145" s="144" t="s">
        <v>215</v>
      </c>
      <c r="AT145" s="144" t="s">
        <v>342</v>
      </c>
      <c r="AU145" s="144" t="s">
        <v>82</v>
      </c>
      <c r="AY145" s="18" t="s">
        <v>163</v>
      </c>
      <c r="BE145" s="145">
        <f>IF(N145="základní",J145,0)</f>
        <v>0</v>
      </c>
      <c r="BF145" s="145">
        <f>IF(N145="snížená",J145,0)</f>
        <v>0</v>
      </c>
      <c r="BG145" s="145">
        <f>IF(N145="zákl. přenesená",J145,0)</f>
        <v>0</v>
      </c>
      <c r="BH145" s="145">
        <f>IF(N145="sníž. přenesená",J145,0)</f>
        <v>0</v>
      </c>
      <c r="BI145" s="145">
        <f>IF(N145="nulová",J145,0)</f>
        <v>0</v>
      </c>
      <c r="BJ145" s="18" t="s">
        <v>80</v>
      </c>
      <c r="BK145" s="145">
        <f>ROUND(I145*H145,2)</f>
        <v>0</v>
      </c>
      <c r="BL145" s="18" t="s">
        <v>90</v>
      </c>
      <c r="BM145" s="144" t="s">
        <v>516</v>
      </c>
    </row>
    <row r="146" spans="2:65" s="1" customFormat="1" ht="16.5" customHeight="1">
      <c r="B146" s="33"/>
      <c r="C146" s="179" t="s">
        <v>359</v>
      </c>
      <c r="D146" s="179" t="s">
        <v>342</v>
      </c>
      <c r="E146" s="180" t="s">
        <v>1583</v>
      </c>
      <c r="F146" s="181" t="s">
        <v>1584</v>
      </c>
      <c r="G146" s="182" t="s">
        <v>184</v>
      </c>
      <c r="H146" s="183">
        <v>15</v>
      </c>
      <c r="I146" s="184"/>
      <c r="J146" s="185">
        <f>ROUND(I146*H146,2)</f>
        <v>0</v>
      </c>
      <c r="K146" s="181" t="s">
        <v>1505</v>
      </c>
      <c r="L146" s="186"/>
      <c r="M146" s="187" t="s">
        <v>19</v>
      </c>
      <c r="N146" s="188" t="s">
        <v>44</v>
      </c>
      <c r="P146" s="142">
        <f>O146*H146</f>
        <v>0</v>
      </c>
      <c r="Q146" s="142">
        <v>0</v>
      </c>
      <c r="R146" s="142">
        <f>Q146*H146</f>
        <v>0</v>
      </c>
      <c r="S146" s="142">
        <v>0</v>
      </c>
      <c r="T146" s="143">
        <f>S146*H146</f>
        <v>0</v>
      </c>
      <c r="AR146" s="144" t="s">
        <v>215</v>
      </c>
      <c r="AT146" s="144" t="s">
        <v>342</v>
      </c>
      <c r="AU146" s="144" t="s">
        <v>82</v>
      </c>
      <c r="AY146" s="18" t="s">
        <v>163</v>
      </c>
      <c r="BE146" s="145">
        <f>IF(N146="základní",J146,0)</f>
        <v>0</v>
      </c>
      <c r="BF146" s="145">
        <f>IF(N146="snížená",J146,0)</f>
        <v>0</v>
      </c>
      <c r="BG146" s="145">
        <f>IF(N146="zákl. přenesená",J146,0)</f>
        <v>0</v>
      </c>
      <c r="BH146" s="145">
        <f>IF(N146="sníž. přenesená",J146,0)</f>
        <v>0</v>
      </c>
      <c r="BI146" s="145">
        <f>IF(N146="nulová",J146,0)</f>
        <v>0</v>
      </c>
      <c r="BJ146" s="18" t="s">
        <v>80</v>
      </c>
      <c r="BK146" s="145">
        <f>ROUND(I146*H146,2)</f>
        <v>0</v>
      </c>
      <c r="BL146" s="18" t="s">
        <v>90</v>
      </c>
      <c r="BM146" s="144" t="s">
        <v>536</v>
      </c>
    </row>
    <row r="147" spans="2:65" s="1" customFormat="1" ht="16.5" customHeight="1">
      <c r="B147" s="33"/>
      <c r="C147" s="179" t="s">
        <v>364</v>
      </c>
      <c r="D147" s="179" t="s">
        <v>342</v>
      </c>
      <c r="E147" s="180" t="s">
        <v>1585</v>
      </c>
      <c r="F147" s="181" t="s">
        <v>1586</v>
      </c>
      <c r="G147" s="182" t="s">
        <v>184</v>
      </c>
      <c r="H147" s="183">
        <v>10</v>
      </c>
      <c r="I147" s="184"/>
      <c r="J147" s="185">
        <f>ROUND(I147*H147,2)</f>
        <v>0</v>
      </c>
      <c r="K147" s="181" t="s">
        <v>1505</v>
      </c>
      <c r="L147" s="186"/>
      <c r="M147" s="187" t="s">
        <v>19</v>
      </c>
      <c r="N147" s="188" t="s">
        <v>44</v>
      </c>
      <c r="P147" s="142">
        <f>O147*H147</f>
        <v>0</v>
      </c>
      <c r="Q147" s="142">
        <v>0</v>
      </c>
      <c r="R147" s="142">
        <f>Q147*H147</f>
        <v>0</v>
      </c>
      <c r="S147" s="142">
        <v>0</v>
      </c>
      <c r="T147" s="143">
        <f>S147*H147</f>
        <v>0</v>
      </c>
      <c r="AR147" s="144" t="s">
        <v>215</v>
      </c>
      <c r="AT147" s="144" t="s">
        <v>342</v>
      </c>
      <c r="AU147" s="144" t="s">
        <v>82</v>
      </c>
      <c r="AY147" s="18" t="s">
        <v>163</v>
      </c>
      <c r="BE147" s="145">
        <f>IF(N147="základní",J147,0)</f>
        <v>0</v>
      </c>
      <c r="BF147" s="145">
        <f>IF(N147="snížená",J147,0)</f>
        <v>0</v>
      </c>
      <c r="BG147" s="145">
        <f>IF(N147="zákl. přenesená",J147,0)</f>
        <v>0</v>
      </c>
      <c r="BH147" s="145">
        <f>IF(N147="sníž. přenesená",J147,0)</f>
        <v>0</v>
      </c>
      <c r="BI147" s="145">
        <f>IF(N147="nulová",J147,0)</f>
        <v>0</v>
      </c>
      <c r="BJ147" s="18" t="s">
        <v>80</v>
      </c>
      <c r="BK147" s="145">
        <f>ROUND(I147*H147,2)</f>
        <v>0</v>
      </c>
      <c r="BL147" s="18" t="s">
        <v>90</v>
      </c>
      <c r="BM147" s="144" t="s">
        <v>552</v>
      </c>
    </row>
    <row r="148" spans="2:65" s="1" customFormat="1" ht="21.75" customHeight="1">
      <c r="B148" s="33"/>
      <c r="C148" s="133" t="s">
        <v>367</v>
      </c>
      <c r="D148" s="133" t="s">
        <v>166</v>
      </c>
      <c r="E148" s="134" t="s">
        <v>1587</v>
      </c>
      <c r="F148" s="135" t="s">
        <v>1588</v>
      </c>
      <c r="G148" s="136" t="s">
        <v>184</v>
      </c>
      <c r="H148" s="137">
        <v>25</v>
      </c>
      <c r="I148" s="138"/>
      <c r="J148" s="139">
        <f>ROUND(I148*H148,2)</f>
        <v>0</v>
      </c>
      <c r="K148" s="135" t="s">
        <v>1505</v>
      </c>
      <c r="L148" s="33"/>
      <c r="M148" s="140" t="s">
        <v>19</v>
      </c>
      <c r="N148" s="141" t="s">
        <v>44</v>
      </c>
      <c r="P148" s="142">
        <f>O148*H148</f>
        <v>0</v>
      </c>
      <c r="Q148" s="142">
        <v>0</v>
      </c>
      <c r="R148" s="142">
        <f>Q148*H148</f>
        <v>0</v>
      </c>
      <c r="S148" s="142">
        <v>0</v>
      </c>
      <c r="T148" s="143">
        <f>S148*H148</f>
        <v>0</v>
      </c>
      <c r="AR148" s="144" t="s">
        <v>90</v>
      </c>
      <c r="AT148" s="144" t="s">
        <v>166</v>
      </c>
      <c r="AU148" s="144" t="s">
        <v>82</v>
      </c>
      <c r="AY148" s="18" t="s">
        <v>163</v>
      </c>
      <c r="BE148" s="145">
        <f>IF(N148="základní",J148,0)</f>
        <v>0</v>
      </c>
      <c r="BF148" s="145">
        <f>IF(N148="snížená",J148,0)</f>
        <v>0</v>
      </c>
      <c r="BG148" s="145">
        <f>IF(N148="zákl. přenesená",J148,0)</f>
        <v>0</v>
      </c>
      <c r="BH148" s="145">
        <f>IF(N148="sníž. přenesená",J148,0)</f>
        <v>0</v>
      </c>
      <c r="BI148" s="145">
        <f>IF(N148="nulová",J148,0)</f>
        <v>0</v>
      </c>
      <c r="BJ148" s="18" t="s">
        <v>80</v>
      </c>
      <c r="BK148" s="145">
        <f>ROUND(I148*H148,2)</f>
        <v>0</v>
      </c>
      <c r="BL148" s="18" t="s">
        <v>90</v>
      </c>
      <c r="BM148" s="144" t="s">
        <v>565</v>
      </c>
    </row>
    <row r="149" spans="2:65" s="1" customFormat="1" ht="16.5" customHeight="1">
      <c r="B149" s="33"/>
      <c r="C149" s="179" t="s">
        <v>371</v>
      </c>
      <c r="D149" s="179" t="s">
        <v>342</v>
      </c>
      <c r="E149" s="180" t="s">
        <v>1589</v>
      </c>
      <c r="F149" s="181" t="s">
        <v>1590</v>
      </c>
      <c r="G149" s="182" t="s">
        <v>184</v>
      </c>
      <c r="H149" s="183">
        <v>5</v>
      </c>
      <c r="I149" s="184"/>
      <c r="J149" s="185">
        <f>ROUND(I149*H149,2)</f>
        <v>0</v>
      </c>
      <c r="K149" s="181" t="s">
        <v>1591</v>
      </c>
      <c r="L149" s="186"/>
      <c r="M149" s="187" t="s">
        <v>19</v>
      </c>
      <c r="N149" s="188" t="s">
        <v>44</v>
      </c>
      <c r="P149" s="142">
        <f>O149*H149</f>
        <v>0</v>
      </c>
      <c r="Q149" s="142">
        <v>0</v>
      </c>
      <c r="R149" s="142">
        <f>Q149*H149</f>
        <v>0</v>
      </c>
      <c r="S149" s="142">
        <v>0</v>
      </c>
      <c r="T149" s="143">
        <f>S149*H149</f>
        <v>0</v>
      </c>
      <c r="AR149" s="144" t="s">
        <v>215</v>
      </c>
      <c r="AT149" s="144" t="s">
        <v>342</v>
      </c>
      <c r="AU149" s="144" t="s">
        <v>82</v>
      </c>
      <c r="AY149" s="18" t="s">
        <v>163</v>
      </c>
      <c r="BE149" s="145">
        <f>IF(N149="základní",J149,0)</f>
        <v>0</v>
      </c>
      <c r="BF149" s="145">
        <f>IF(N149="snížená",J149,0)</f>
        <v>0</v>
      </c>
      <c r="BG149" s="145">
        <f>IF(N149="zákl. přenesená",J149,0)</f>
        <v>0</v>
      </c>
      <c r="BH149" s="145">
        <f>IF(N149="sníž. přenesená",J149,0)</f>
        <v>0</v>
      </c>
      <c r="BI149" s="145">
        <f>IF(N149="nulová",J149,0)</f>
        <v>0</v>
      </c>
      <c r="BJ149" s="18" t="s">
        <v>80</v>
      </c>
      <c r="BK149" s="145">
        <f>ROUND(I149*H149,2)</f>
        <v>0</v>
      </c>
      <c r="BL149" s="18" t="s">
        <v>90</v>
      </c>
      <c r="BM149" s="144" t="s">
        <v>577</v>
      </c>
    </row>
    <row r="150" spans="2:65" s="1" customFormat="1" ht="16.5" customHeight="1">
      <c r="B150" s="33"/>
      <c r="C150" s="179" t="s">
        <v>376</v>
      </c>
      <c r="D150" s="179" t="s">
        <v>342</v>
      </c>
      <c r="E150" s="180" t="s">
        <v>1592</v>
      </c>
      <c r="F150" s="181" t="s">
        <v>1593</v>
      </c>
      <c r="G150" s="182" t="s">
        <v>184</v>
      </c>
      <c r="H150" s="183">
        <v>5</v>
      </c>
      <c r="I150" s="184"/>
      <c r="J150" s="185">
        <f>ROUND(I150*H150,2)</f>
        <v>0</v>
      </c>
      <c r="K150" s="181" t="s">
        <v>1591</v>
      </c>
      <c r="L150" s="186"/>
      <c r="M150" s="187" t="s">
        <v>19</v>
      </c>
      <c r="N150" s="188" t="s">
        <v>44</v>
      </c>
      <c r="P150" s="142">
        <f>O150*H150</f>
        <v>0</v>
      </c>
      <c r="Q150" s="142">
        <v>0</v>
      </c>
      <c r="R150" s="142">
        <f>Q150*H150</f>
        <v>0</v>
      </c>
      <c r="S150" s="142">
        <v>0</v>
      </c>
      <c r="T150" s="143">
        <f>S150*H150</f>
        <v>0</v>
      </c>
      <c r="AR150" s="144" t="s">
        <v>215</v>
      </c>
      <c r="AT150" s="144" t="s">
        <v>342</v>
      </c>
      <c r="AU150" s="144" t="s">
        <v>82</v>
      </c>
      <c r="AY150" s="18" t="s">
        <v>163</v>
      </c>
      <c r="BE150" s="145">
        <f>IF(N150="základní",J150,0)</f>
        <v>0</v>
      </c>
      <c r="BF150" s="145">
        <f>IF(N150="snížená",J150,0)</f>
        <v>0</v>
      </c>
      <c r="BG150" s="145">
        <f>IF(N150="zákl. přenesená",J150,0)</f>
        <v>0</v>
      </c>
      <c r="BH150" s="145">
        <f>IF(N150="sníž. přenesená",J150,0)</f>
        <v>0</v>
      </c>
      <c r="BI150" s="145">
        <f>IF(N150="nulová",J150,0)</f>
        <v>0</v>
      </c>
      <c r="BJ150" s="18" t="s">
        <v>80</v>
      </c>
      <c r="BK150" s="145">
        <f>ROUND(I150*H150,2)</f>
        <v>0</v>
      </c>
      <c r="BL150" s="18" t="s">
        <v>90</v>
      </c>
      <c r="BM150" s="144" t="s">
        <v>584</v>
      </c>
    </row>
    <row r="151" spans="2:65" s="1" customFormat="1" ht="16.5" customHeight="1">
      <c r="B151" s="33"/>
      <c r="C151" s="179" t="s">
        <v>381</v>
      </c>
      <c r="D151" s="179" t="s">
        <v>342</v>
      </c>
      <c r="E151" s="180" t="s">
        <v>1594</v>
      </c>
      <c r="F151" s="181" t="s">
        <v>1595</v>
      </c>
      <c r="G151" s="182" t="s">
        <v>184</v>
      </c>
      <c r="H151" s="183">
        <v>15</v>
      </c>
      <c r="I151" s="184"/>
      <c r="J151" s="185">
        <f>ROUND(I151*H151,2)</f>
        <v>0</v>
      </c>
      <c r="K151" s="181" t="s">
        <v>1591</v>
      </c>
      <c r="L151" s="186"/>
      <c r="M151" s="187" t="s">
        <v>19</v>
      </c>
      <c r="N151" s="188" t="s">
        <v>44</v>
      </c>
      <c r="P151" s="142">
        <f>O151*H151</f>
        <v>0</v>
      </c>
      <c r="Q151" s="142">
        <v>0</v>
      </c>
      <c r="R151" s="142">
        <f>Q151*H151</f>
        <v>0</v>
      </c>
      <c r="S151" s="142">
        <v>0</v>
      </c>
      <c r="T151" s="143">
        <f>S151*H151</f>
        <v>0</v>
      </c>
      <c r="AR151" s="144" t="s">
        <v>215</v>
      </c>
      <c r="AT151" s="144" t="s">
        <v>342</v>
      </c>
      <c r="AU151" s="144" t="s">
        <v>82</v>
      </c>
      <c r="AY151" s="18" t="s">
        <v>163</v>
      </c>
      <c r="BE151" s="145">
        <f>IF(N151="základní",J151,0)</f>
        <v>0</v>
      </c>
      <c r="BF151" s="145">
        <f>IF(N151="snížená",J151,0)</f>
        <v>0</v>
      </c>
      <c r="BG151" s="145">
        <f>IF(N151="zákl. přenesená",J151,0)</f>
        <v>0</v>
      </c>
      <c r="BH151" s="145">
        <f>IF(N151="sníž. přenesená",J151,0)</f>
        <v>0</v>
      </c>
      <c r="BI151" s="145">
        <f>IF(N151="nulová",J151,0)</f>
        <v>0</v>
      </c>
      <c r="BJ151" s="18" t="s">
        <v>80</v>
      </c>
      <c r="BK151" s="145">
        <f>ROUND(I151*H151,2)</f>
        <v>0</v>
      </c>
      <c r="BL151" s="18" t="s">
        <v>90</v>
      </c>
      <c r="BM151" s="144" t="s">
        <v>592</v>
      </c>
    </row>
    <row r="152" spans="2:65" s="1" customFormat="1" ht="21.75" customHeight="1">
      <c r="B152" s="33"/>
      <c r="C152" s="133" t="s">
        <v>388</v>
      </c>
      <c r="D152" s="133" t="s">
        <v>166</v>
      </c>
      <c r="E152" s="134" t="s">
        <v>1596</v>
      </c>
      <c r="F152" s="135" t="s">
        <v>1597</v>
      </c>
      <c r="G152" s="136" t="s">
        <v>184</v>
      </c>
      <c r="H152" s="137">
        <v>5</v>
      </c>
      <c r="I152" s="138"/>
      <c r="J152" s="139">
        <f>ROUND(I152*H152,2)</f>
        <v>0</v>
      </c>
      <c r="K152" s="135" t="s">
        <v>1505</v>
      </c>
      <c r="L152" s="33"/>
      <c r="M152" s="140" t="s">
        <v>19</v>
      </c>
      <c r="N152" s="141" t="s">
        <v>44</v>
      </c>
      <c r="P152" s="142">
        <f>O152*H152</f>
        <v>0</v>
      </c>
      <c r="Q152" s="142">
        <v>0</v>
      </c>
      <c r="R152" s="142">
        <f>Q152*H152</f>
        <v>0</v>
      </c>
      <c r="S152" s="142">
        <v>0</v>
      </c>
      <c r="T152" s="143">
        <f>S152*H152</f>
        <v>0</v>
      </c>
      <c r="AR152" s="144" t="s">
        <v>90</v>
      </c>
      <c r="AT152" s="144" t="s">
        <v>166</v>
      </c>
      <c r="AU152" s="144" t="s">
        <v>82</v>
      </c>
      <c r="AY152" s="18" t="s">
        <v>163</v>
      </c>
      <c r="BE152" s="145">
        <f>IF(N152="základní",J152,0)</f>
        <v>0</v>
      </c>
      <c r="BF152" s="145">
        <f>IF(N152="snížená",J152,0)</f>
        <v>0</v>
      </c>
      <c r="BG152" s="145">
        <f>IF(N152="zákl. přenesená",J152,0)</f>
        <v>0</v>
      </c>
      <c r="BH152" s="145">
        <f>IF(N152="sníž. přenesená",J152,0)</f>
        <v>0</v>
      </c>
      <c r="BI152" s="145">
        <f>IF(N152="nulová",J152,0)</f>
        <v>0</v>
      </c>
      <c r="BJ152" s="18" t="s">
        <v>80</v>
      </c>
      <c r="BK152" s="145">
        <f>ROUND(I152*H152,2)</f>
        <v>0</v>
      </c>
      <c r="BL152" s="18" t="s">
        <v>90</v>
      </c>
      <c r="BM152" s="144" t="s">
        <v>603</v>
      </c>
    </row>
    <row r="153" spans="2:65" s="1" customFormat="1" ht="16.5" customHeight="1">
      <c r="B153" s="33"/>
      <c r="C153" s="179" t="s">
        <v>391</v>
      </c>
      <c r="D153" s="179" t="s">
        <v>342</v>
      </c>
      <c r="E153" s="180" t="s">
        <v>1598</v>
      </c>
      <c r="F153" s="181" t="s">
        <v>1599</v>
      </c>
      <c r="G153" s="182" t="s">
        <v>184</v>
      </c>
      <c r="H153" s="183">
        <v>2</v>
      </c>
      <c r="I153" s="184"/>
      <c r="J153" s="185">
        <f>ROUND(I153*H153,2)</f>
        <v>0</v>
      </c>
      <c r="K153" s="181" t="s">
        <v>1505</v>
      </c>
      <c r="L153" s="186"/>
      <c r="M153" s="187" t="s">
        <v>19</v>
      </c>
      <c r="N153" s="188" t="s">
        <v>44</v>
      </c>
      <c r="P153" s="142">
        <f>O153*H153</f>
        <v>0</v>
      </c>
      <c r="Q153" s="142">
        <v>0</v>
      </c>
      <c r="R153" s="142">
        <f>Q153*H153</f>
        <v>0</v>
      </c>
      <c r="S153" s="142">
        <v>0</v>
      </c>
      <c r="T153" s="143">
        <f>S153*H153</f>
        <v>0</v>
      </c>
      <c r="AR153" s="144" t="s">
        <v>215</v>
      </c>
      <c r="AT153" s="144" t="s">
        <v>342</v>
      </c>
      <c r="AU153" s="144" t="s">
        <v>82</v>
      </c>
      <c r="AY153" s="18" t="s">
        <v>163</v>
      </c>
      <c r="BE153" s="145">
        <f>IF(N153="základní",J153,0)</f>
        <v>0</v>
      </c>
      <c r="BF153" s="145">
        <f>IF(N153="snížená",J153,0)</f>
        <v>0</v>
      </c>
      <c r="BG153" s="145">
        <f>IF(N153="zákl. přenesená",J153,0)</f>
        <v>0</v>
      </c>
      <c r="BH153" s="145">
        <f>IF(N153="sníž. přenesená",J153,0)</f>
        <v>0</v>
      </c>
      <c r="BI153" s="145">
        <f>IF(N153="nulová",J153,0)</f>
        <v>0</v>
      </c>
      <c r="BJ153" s="18" t="s">
        <v>80</v>
      </c>
      <c r="BK153" s="145">
        <f>ROUND(I153*H153,2)</f>
        <v>0</v>
      </c>
      <c r="BL153" s="18" t="s">
        <v>90</v>
      </c>
      <c r="BM153" s="144" t="s">
        <v>617</v>
      </c>
    </row>
    <row r="154" spans="2:65" s="11" customFormat="1" ht="22.9" customHeight="1">
      <c r="B154" s="121"/>
      <c r="D154" s="122" t="s">
        <v>72</v>
      </c>
      <c r="E154" s="131" t="s">
        <v>750</v>
      </c>
      <c r="F154" s="131" t="s">
        <v>1600</v>
      </c>
      <c r="I154" s="124"/>
      <c r="J154" s="132">
        <f>BK154</f>
        <v>0</v>
      </c>
      <c r="L154" s="121"/>
      <c r="M154" s="126"/>
      <c r="P154" s="127">
        <f>SUM(P155:P165)</f>
        <v>0</v>
      </c>
      <c r="R154" s="127">
        <f>SUM(R155:R165)</f>
        <v>0</v>
      </c>
      <c r="T154" s="128">
        <f>SUM(T155:T165)</f>
        <v>0</v>
      </c>
      <c r="AR154" s="122" t="s">
        <v>80</v>
      </c>
      <c r="AT154" s="129" t="s">
        <v>72</v>
      </c>
      <c r="AU154" s="129" t="s">
        <v>80</v>
      </c>
      <c r="AY154" s="122" t="s">
        <v>163</v>
      </c>
      <c r="BK154" s="130">
        <f>SUM(BK155:BK165)</f>
        <v>0</v>
      </c>
    </row>
    <row r="155" spans="2:65" s="1" customFormat="1" ht="16.5" customHeight="1">
      <c r="B155" s="33"/>
      <c r="C155" s="133" t="s">
        <v>396</v>
      </c>
      <c r="D155" s="133" t="s">
        <v>166</v>
      </c>
      <c r="E155" s="134" t="s">
        <v>1601</v>
      </c>
      <c r="F155" s="135" t="s">
        <v>1602</v>
      </c>
      <c r="G155" s="136" t="s">
        <v>239</v>
      </c>
      <c r="H155" s="137">
        <v>120</v>
      </c>
      <c r="I155" s="138"/>
      <c r="J155" s="139">
        <f>ROUND(I155*H155,2)</f>
        <v>0</v>
      </c>
      <c r="K155" s="135" t="s">
        <v>1505</v>
      </c>
      <c r="L155" s="33"/>
      <c r="M155" s="140" t="s">
        <v>19</v>
      </c>
      <c r="N155" s="141" t="s">
        <v>44</v>
      </c>
      <c r="P155" s="142">
        <f>O155*H155</f>
        <v>0</v>
      </c>
      <c r="Q155" s="142">
        <v>0</v>
      </c>
      <c r="R155" s="142">
        <f>Q155*H155</f>
        <v>0</v>
      </c>
      <c r="S155" s="142">
        <v>0</v>
      </c>
      <c r="T155" s="143">
        <f>S155*H155</f>
        <v>0</v>
      </c>
      <c r="AR155" s="144" t="s">
        <v>90</v>
      </c>
      <c r="AT155" s="144" t="s">
        <v>166</v>
      </c>
      <c r="AU155" s="144" t="s">
        <v>82</v>
      </c>
      <c r="AY155" s="18" t="s">
        <v>163</v>
      </c>
      <c r="BE155" s="145">
        <f>IF(N155="základní",J155,0)</f>
        <v>0</v>
      </c>
      <c r="BF155" s="145">
        <f>IF(N155="snížená",J155,0)</f>
        <v>0</v>
      </c>
      <c r="BG155" s="145">
        <f>IF(N155="zákl. přenesená",J155,0)</f>
        <v>0</v>
      </c>
      <c r="BH155" s="145">
        <f>IF(N155="sníž. přenesená",J155,0)</f>
        <v>0</v>
      </c>
      <c r="BI155" s="145">
        <f>IF(N155="nulová",J155,0)</f>
        <v>0</v>
      </c>
      <c r="BJ155" s="18" t="s">
        <v>80</v>
      </c>
      <c r="BK155" s="145">
        <f>ROUND(I155*H155,2)</f>
        <v>0</v>
      </c>
      <c r="BL155" s="18" t="s">
        <v>90</v>
      </c>
      <c r="BM155" s="144" t="s">
        <v>635</v>
      </c>
    </row>
    <row r="156" spans="2:65" s="1" customFormat="1" ht="21.75" customHeight="1">
      <c r="B156" s="33"/>
      <c r="C156" s="133" t="s">
        <v>404</v>
      </c>
      <c r="D156" s="133" t="s">
        <v>166</v>
      </c>
      <c r="E156" s="134" t="s">
        <v>1603</v>
      </c>
      <c r="F156" s="135" t="s">
        <v>1604</v>
      </c>
      <c r="G156" s="136" t="s">
        <v>107</v>
      </c>
      <c r="H156" s="137">
        <v>1.5</v>
      </c>
      <c r="I156" s="138"/>
      <c r="J156" s="139">
        <f>ROUND(I156*H156,2)</f>
        <v>0</v>
      </c>
      <c r="K156" s="135" t="s">
        <v>1505</v>
      </c>
      <c r="L156" s="33"/>
      <c r="M156" s="140" t="s">
        <v>19</v>
      </c>
      <c r="N156" s="141" t="s">
        <v>44</v>
      </c>
      <c r="P156" s="142">
        <f>O156*H156</f>
        <v>0</v>
      </c>
      <c r="Q156" s="142">
        <v>0</v>
      </c>
      <c r="R156" s="142">
        <f>Q156*H156</f>
        <v>0</v>
      </c>
      <c r="S156" s="142">
        <v>0</v>
      </c>
      <c r="T156" s="143">
        <f>S156*H156</f>
        <v>0</v>
      </c>
      <c r="AR156" s="144" t="s">
        <v>90</v>
      </c>
      <c r="AT156" s="144" t="s">
        <v>166</v>
      </c>
      <c r="AU156" s="144" t="s">
        <v>82</v>
      </c>
      <c r="AY156" s="18" t="s">
        <v>163</v>
      </c>
      <c r="BE156" s="145">
        <f>IF(N156="základní",J156,0)</f>
        <v>0</v>
      </c>
      <c r="BF156" s="145">
        <f>IF(N156="snížená",J156,0)</f>
        <v>0</v>
      </c>
      <c r="BG156" s="145">
        <f>IF(N156="zákl. přenesená",J156,0)</f>
        <v>0</v>
      </c>
      <c r="BH156" s="145">
        <f>IF(N156="sníž. přenesená",J156,0)</f>
        <v>0</v>
      </c>
      <c r="BI156" s="145">
        <f>IF(N156="nulová",J156,0)</f>
        <v>0</v>
      </c>
      <c r="BJ156" s="18" t="s">
        <v>80</v>
      </c>
      <c r="BK156" s="145">
        <f>ROUND(I156*H156,2)</f>
        <v>0</v>
      </c>
      <c r="BL156" s="18" t="s">
        <v>90</v>
      </c>
      <c r="BM156" s="144" t="s">
        <v>651</v>
      </c>
    </row>
    <row r="157" spans="2:65" s="1" customFormat="1">
      <c r="B157" s="33"/>
      <c r="D157" s="150" t="s">
        <v>173</v>
      </c>
      <c r="F157" s="151" t="s">
        <v>1605</v>
      </c>
      <c r="I157" s="148"/>
      <c r="L157" s="33"/>
      <c r="M157" s="149"/>
      <c r="T157" s="54"/>
      <c r="AT157" s="18" t="s">
        <v>173</v>
      </c>
      <c r="AU157" s="18" t="s">
        <v>82</v>
      </c>
    </row>
    <row r="158" spans="2:65" s="1" customFormat="1" ht="16.5" customHeight="1">
      <c r="B158" s="33"/>
      <c r="C158" s="133" t="s">
        <v>410</v>
      </c>
      <c r="D158" s="133" t="s">
        <v>166</v>
      </c>
      <c r="E158" s="134" t="s">
        <v>1606</v>
      </c>
      <c r="F158" s="135" t="s">
        <v>1607</v>
      </c>
      <c r="G158" s="136" t="s">
        <v>239</v>
      </c>
      <c r="H158" s="137">
        <v>112</v>
      </c>
      <c r="I158" s="138"/>
      <c r="J158" s="139">
        <f>ROUND(I158*H158,2)</f>
        <v>0</v>
      </c>
      <c r="K158" s="135" t="s">
        <v>1505</v>
      </c>
      <c r="L158" s="33"/>
      <c r="M158" s="140" t="s">
        <v>19</v>
      </c>
      <c r="N158" s="141" t="s">
        <v>44</v>
      </c>
      <c r="P158" s="142">
        <f>O158*H158</f>
        <v>0</v>
      </c>
      <c r="Q158" s="142">
        <v>0</v>
      </c>
      <c r="R158" s="142">
        <f>Q158*H158</f>
        <v>0</v>
      </c>
      <c r="S158" s="142">
        <v>0</v>
      </c>
      <c r="T158" s="143">
        <f>S158*H158</f>
        <v>0</v>
      </c>
      <c r="AR158" s="144" t="s">
        <v>90</v>
      </c>
      <c r="AT158" s="144" t="s">
        <v>166</v>
      </c>
      <c r="AU158" s="144" t="s">
        <v>82</v>
      </c>
      <c r="AY158" s="18" t="s">
        <v>163</v>
      </c>
      <c r="BE158" s="145">
        <f>IF(N158="základní",J158,0)</f>
        <v>0</v>
      </c>
      <c r="BF158" s="145">
        <f>IF(N158="snížená",J158,0)</f>
        <v>0</v>
      </c>
      <c r="BG158" s="145">
        <f>IF(N158="zákl. přenesená",J158,0)</f>
        <v>0</v>
      </c>
      <c r="BH158" s="145">
        <f>IF(N158="sníž. přenesená",J158,0)</f>
        <v>0</v>
      </c>
      <c r="BI158" s="145">
        <f>IF(N158="nulová",J158,0)</f>
        <v>0</v>
      </c>
      <c r="BJ158" s="18" t="s">
        <v>80</v>
      </c>
      <c r="BK158" s="145">
        <f>ROUND(I158*H158,2)</f>
        <v>0</v>
      </c>
      <c r="BL158" s="18" t="s">
        <v>90</v>
      </c>
      <c r="BM158" s="144" t="s">
        <v>663</v>
      </c>
    </row>
    <row r="159" spans="2:65" s="1" customFormat="1" ht="21.75" customHeight="1">
      <c r="B159" s="33"/>
      <c r="C159" s="133" t="s">
        <v>418</v>
      </c>
      <c r="D159" s="133" t="s">
        <v>166</v>
      </c>
      <c r="E159" s="134" t="s">
        <v>1608</v>
      </c>
      <c r="F159" s="135" t="s">
        <v>1609</v>
      </c>
      <c r="G159" s="136" t="s">
        <v>1610</v>
      </c>
      <c r="H159" s="137">
        <v>2</v>
      </c>
      <c r="I159" s="138"/>
      <c r="J159" s="139">
        <f>ROUND(I159*H159,2)</f>
        <v>0</v>
      </c>
      <c r="K159" s="135" t="s">
        <v>1505</v>
      </c>
      <c r="L159" s="33"/>
      <c r="M159" s="140" t="s">
        <v>19</v>
      </c>
      <c r="N159" s="141" t="s">
        <v>44</v>
      </c>
      <c r="P159" s="142">
        <f>O159*H159</f>
        <v>0</v>
      </c>
      <c r="Q159" s="142">
        <v>0</v>
      </c>
      <c r="R159" s="142">
        <f>Q159*H159</f>
        <v>0</v>
      </c>
      <c r="S159" s="142">
        <v>0</v>
      </c>
      <c r="T159" s="143">
        <f>S159*H159</f>
        <v>0</v>
      </c>
      <c r="AR159" s="144" t="s">
        <v>90</v>
      </c>
      <c r="AT159" s="144" t="s">
        <v>166</v>
      </c>
      <c r="AU159" s="144" t="s">
        <v>82</v>
      </c>
      <c r="AY159" s="18" t="s">
        <v>163</v>
      </c>
      <c r="BE159" s="145">
        <f>IF(N159="základní",J159,0)</f>
        <v>0</v>
      </c>
      <c r="BF159" s="145">
        <f>IF(N159="snížená",J159,0)</f>
        <v>0</v>
      </c>
      <c r="BG159" s="145">
        <f>IF(N159="zákl. přenesená",J159,0)</f>
        <v>0</v>
      </c>
      <c r="BH159" s="145">
        <f>IF(N159="sníž. přenesená",J159,0)</f>
        <v>0</v>
      </c>
      <c r="BI159" s="145">
        <f>IF(N159="nulová",J159,0)</f>
        <v>0</v>
      </c>
      <c r="BJ159" s="18" t="s">
        <v>80</v>
      </c>
      <c r="BK159" s="145">
        <f>ROUND(I159*H159,2)</f>
        <v>0</v>
      </c>
      <c r="BL159" s="18" t="s">
        <v>90</v>
      </c>
      <c r="BM159" s="144" t="s">
        <v>680</v>
      </c>
    </row>
    <row r="160" spans="2:65" s="1" customFormat="1" ht="16.5" customHeight="1">
      <c r="B160" s="33"/>
      <c r="C160" s="133" t="s">
        <v>420</v>
      </c>
      <c r="D160" s="133" t="s">
        <v>166</v>
      </c>
      <c r="E160" s="134" t="s">
        <v>1611</v>
      </c>
      <c r="F160" s="135" t="s">
        <v>1612</v>
      </c>
      <c r="G160" s="136" t="s">
        <v>1036</v>
      </c>
      <c r="H160" s="137">
        <v>1</v>
      </c>
      <c r="I160" s="138"/>
      <c r="J160" s="139">
        <f>ROUND(I160*H160,2)</f>
        <v>0</v>
      </c>
      <c r="K160" s="135" t="s">
        <v>19</v>
      </c>
      <c r="L160" s="33"/>
      <c r="M160" s="140" t="s">
        <v>19</v>
      </c>
      <c r="N160" s="141" t="s">
        <v>44</v>
      </c>
      <c r="P160" s="142">
        <f>O160*H160</f>
        <v>0</v>
      </c>
      <c r="Q160" s="142">
        <v>0</v>
      </c>
      <c r="R160" s="142">
        <f>Q160*H160</f>
        <v>0</v>
      </c>
      <c r="S160" s="142">
        <v>0</v>
      </c>
      <c r="T160" s="143">
        <f>S160*H160</f>
        <v>0</v>
      </c>
      <c r="AR160" s="144" t="s">
        <v>90</v>
      </c>
      <c r="AT160" s="144" t="s">
        <v>166</v>
      </c>
      <c r="AU160" s="144" t="s">
        <v>82</v>
      </c>
      <c r="AY160" s="18" t="s">
        <v>163</v>
      </c>
      <c r="BE160" s="145">
        <f>IF(N160="základní",J160,0)</f>
        <v>0</v>
      </c>
      <c r="BF160" s="145">
        <f>IF(N160="snížená",J160,0)</f>
        <v>0</v>
      </c>
      <c r="BG160" s="145">
        <f>IF(N160="zákl. přenesená",J160,0)</f>
        <v>0</v>
      </c>
      <c r="BH160" s="145">
        <f>IF(N160="sníž. přenesená",J160,0)</f>
        <v>0</v>
      </c>
      <c r="BI160" s="145">
        <f>IF(N160="nulová",J160,0)</f>
        <v>0</v>
      </c>
      <c r="BJ160" s="18" t="s">
        <v>80</v>
      </c>
      <c r="BK160" s="145">
        <f>ROUND(I160*H160,2)</f>
        <v>0</v>
      </c>
      <c r="BL160" s="18" t="s">
        <v>90</v>
      </c>
      <c r="BM160" s="144" t="s">
        <v>695</v>
      </c>
    </row>
    <row r="161" spans="2:65" s="1" customFormat="1">
      <c r="B161" s="33"/>
      <c r="D161" s="150" t="s">
        <v>173</v>
      </c>
      <c r="F161" s="151" t="s">
        <v>1613</v>
      </c>
      <c r="I161" s="148"/>
      <c r="L161" s="33"/>
      <c r="M161" s="149"/>
      <c r="T161" s="54"/>
      <c r="AT161" s="18" t="s">
        <v>173</v>
      </c>
      <c r="AU161" s="18" t="s">
        <v>82</v>
      </c>
    </row>
    <row r="162" spans="2:65" s="1" customFormat="1" ht="16.5" customHeight="1">
      <c r="B162" s="33"/>
      <c r="C162" s="133" t="s">
        <v>423</v>
      </c>
      <c r="D162" s="133" t="s">
        <v>166</v>
      </c>
      <c r="E162" s="134" t="s">
        <v>1614</v>
      </c>
      <c r="F162" s="135" t="s">
        <v>1615</v>
      </c>
      <c r="G162" s="136" t="s">
        <v>184</v>
      </c>
      <c r="H162" s="137">
        <v>7</v>
      </c>
      <c r="I162" s="138"/>
      <c r="J162" s="139">
        <f>ROUND(I162*H162,2)</f>
        <v>0</v>
      </c>
      <c r="K162" s="135" t="s">
        <v>1505</v>
      </c>
      <c r="L162" s="33"/>
      <c r="M162" s="140" t="s">
        <v>19</v>
      </c>
      <c r="N162" s="141" t="s">
        <v>44</v>
      </c>
      <c r="P162" s="142">
        <f>O162*H162</f>
        <v>0</v>
      </c>
      <c r="Q162" s="142">
        <v>0</v>
      </c>
      <c r="R162" s="142">
        <f>Q162*H162</f>
        <v>0</v>
      </c>
      <c r="S162" s="142">
        <v>0</v>
      </c>
      <c r="T162" s="143">
        <f>S162*H162</f>
        <v>0</v>
      </c>
      <c r="AR162" s="144" t="s">
        <v>90</v>
      </c>
      <c r="AT162" s="144" t="s">
        <v>166</v>
      </c>
      <c r="AU162" s="144" t="s">
        <v>82</v>
      </c>
      <c r="AY162" s="18" t="s">
        <v>163</v>
      </c>
      <c r="BE162" s="145">
        <f>IF(N162="základní",J162,0)</f>
        <v>0</v>
      </c>
      <c r="BF162" s="145">
        <f>IF(N162="snížená",J162,0)</f>
        <v>0</v>
      </c>
      <c r="BG162" s="145">
        <f>IF(N162="zákl. přenesená",J162,0)</f>
        <v>0</v>
      </c>
      <c r="BH162" s="145">
        <f>IF(N162="sníž. přenesená",J162,0)</f>
        <v>0</v>
      </c>
      <c r="BI162" s="145">
        <f>IF(N162="nulová",J162,0)</f>
        <v>0</v>
      </c>
      <c r="BJ162" s="18" t="s">
        <v>80</v>
      </c>
      <c r="BK162" s="145">
        <f>ROUND(I162*H162,2)</f>
        <v>0</v>
      </c>
      <c r="BL162" s="18" t="s">
        <v>90</v>
      </c>
      <c r="BM162" s="144" t="s">
        <v>703</v>
      </c>
    </row>
    <row r="163" spans="2:65" s="1" customFormat="1">
      <c r="B163" s="33"/>
      <c r="D163" s="150" t="s">
        <v>173</v>
      </c>
      <c r="F163" s="151" t="s">
        <v>1616</v>
      </c>
      <c r="I163" s="148"/>
      <c r="L163" s="33"/>
      <c r="M163" s="149"/>
      <c r="T163" s="54"/>
      <c r="AT163" s="18" t="s">
        <v>173</v>
      </c>
      <c r="AU163" s="18" t="s">
        <v>82</v>
      </c>
    </row>
    <row r="164" spans="2:65" s="1" customFormat="1" ht="24.2" customHeight="1">
      <c r="B164" s="33"/>
      <c r="C164" s="133" t="s">
        <v>426</v>
      </c>
      <c r="D164" s="133" t="s">
        <v>166</v>
      </c>
      <c r="E164" s="134" t="s">
        <v>1617</v>
      </c>
      <c r="F164" s="135" t="s">
        <v>1618</v>
      </c>
      <c r="G164" s="136" t="s">
        <v>184</v>
      </c>
      <c r="H164" s="137">
        <v>1</v>
      </c>
      <c r="I164" s="138"/>
      <c r="J164" s="139">
        <f>ROUND(I164*H164,2)</f>
        <v>0</v>
      </c>
      <c r="K164" s="135" t="s">
        <v>1505</v>
      </c>
      <c r="L164" s="33"/>
      <c r="M164" s="140" t="s">
        <v>19</v>
      </c>
      <c r="N164" s="141" t="s">
        <v>44</v>
      </c>
      <c r="P164" s="142">
        <f>O164*H164</f>
        <v>0</v>
      </c>
      <c r="Q164" s="142">
        <v>0</v>
      </c>
      <c r="R164" s="142">
        <f>Q164*H164</f>
        <v>0</v>
      </c>
      <c r="S164" s="142">
        <v>0</v>
      </c>
      <c r="T164" s="143">
        <f>S164*H164</f>
        <v>0</v>
      </c>
      <c r="AR164" s="144" t="s">
        <v>90</v>
      </c>
      <c r="AT164" s="144" t="s">
        <v>166</v>
      </c>
      <c r="AU164" s="144" t="s">
        <v>82</v>
      </c>
      <c r="AY164" s="18" t="s">
        <v>163</v>
      </c>
      <c r="BE164" s="145">
        <f>IF(N164="základní",J164,0)</f>
        <v>0</v>
      </c>
      <c r="BF164" s="145">
        <f>IF(N164="snížená",J164,0)</f>
        <v>0</v>
      </c>
      <c r="BG164" s="145">
        <f>IF(N164="zákl. přenesená",J164,0)</f>
        <v>0</v>
      </c>
      <c r="BH164" s="145">
        <f>IF(N164="sníž. přenesená",J164,0)</f>
        <v>0</v>
      </c>
      <c r="BI164" s="145">
        <f>IF(N164="nulová",J164,0)</f>
        <v>0</v>
      </c>
      <c r="BJ164" s="18" t="s">
        <v>80</v>
      </c>
      <c r="BK164" s="145">
        <f>ROUND(I164*H164,2)</f>
        <v>0</v>
      </c>
      <c r="BL164" s="18" t="s">
        <v>90</v>
      </c>
      <c r="BM164" s="144" t="s">
        <v>718</v>
      </c>
    </row>
    <row r="165" spans="2:65" s="1" customFormat="1">
      <c r="B165" s="33"/>
      <c r="D165" s="150" t="s">
        <v>173</v>
      </c>
      <c r="F165" s="151" t="s">
        <v>1619</v>
      </c>
      <c r="I165" s="148"/>
      <c r="L165" s="33"/>
      <c r="M165" s="149"/>
      <c r="T165" s="54"/>
      <c r="AT165" s="18" t="s">
        <v>173</v>
      </c>
      <c r="AU165" s="18" t="s">
        <v>82</v>
      </c>
    </row>
    <row r="166" spans="2:65" s="11" customFormat="1" ht="22.9" customHeight="1">
      <c r="B166" s="121"/>
      <c r="D166" s="122" t="s">
        <v>72</v>
      </c>
      <c r="E166" s="131" t="s">
        <v>1620</v>
      </c>
      <c r="F166" s="131" t="s">
        <v>1621</v>
      </c>
      <c r="I166" s="124"/>
      <c r="J166" s="132">
        <f>BK166</f>
        <v>0</v>
      </c>
      <c r="L166" s="121"/>
      <c r="M166" s="126"/>
      <c r="P166" s="127">
        <f>P167</f>
        <v>0</v>
      </c>
      <c r="R166" s="127">
        <f>R167</f>
        <v>0</v>
      </c>
      <c r="T166" s="128">
        <f>T167</f>
        <v>0</v>
      </c>
      <c r="AR166" s="122" t="s">
        <v>80</v>
      </c>
      <c r="AT166" s="129" t="s">
        <v>72</v>
      </c>
      <c r="AU166" s="129" t="s">
        <v>80</v>
      </c>
      <c r="AY166" s="122" t="s">
        <v>163</v>
      </c>
      <c r="BK166" s="130">
        <f>BK167</f>
        <v>0</v>
      </c>
    </row>
    <row r="167" spans="2:65" s="1" customFormat="1" ht="16.5" customHeight="1">
      <c r="B167" s="33"/>
      <c r="C167" s="133" t="s">
        <v>432</v>
      </c>
      <c r="D167" s="133" t="s">
        <v>166</v>
      </c>
      <c r="E167" s="134" t="s">
        <v>1622</v>
      </c>
      <c r="F167" s="135" t="s">
        <v>1623</v>
      </c>
      <c r="G167" s="136" t="s">
        <v>218</v>
      </c>
      <c r="H167" s="137">
        <v>63.982999999999997</v>
      </c>
      <c r="I167" s="138"/>
      <c r="J167" s="139">
        <f>ROUND(I167*H167,2)</f>
        <v>0</v>
      </c>
      <c r="K167" s="135" t="s">
        <v>1505</v>
      </c>
      <c r="L167" s="33"/>
      <c r="M167" s="192" t="s">
        <v>19</v>
      </c>
      <c r="N167" s="193" t="s">
        <v>44</v>
      </c>
      <c r="O167" s="194"/>
      <c r="P167" s="195">
        <f>O167*H167</f>
        <v>0</v>
      </c>
      <c r="Q167" s="195">
        <v>0</v>
      </c>
      <c r="R167" s="195">
        <f>Q167*H167</f>
        <v>0</v>
      </c>
      <c r="S167" s="195">
        <v>0</v>
      </c>
      <c r="T167" s="196">
        <f>S167*H167</f>
        <v>0</v>
      </c>
      <c r="AR167" s="144" t="s">
        <v>90</v>
      </c>
      <c r="AT167" s="144" t="s">
        <v>166</v>
      </c>
      <c r="AU167" s="144" t="s">
        <v>82</v>
      </c>
      <c r="AY167" s="18" t="s">
        <v>163</v>
      </c>
      <c r="BE167" s="145">
        <f>IF(N167="základní",J167,0)</f>
        <v>0</v>
      </c>
      <c r="BF167" s="145">
        <f>IF(N167="snížená",J167,0)</f>
        <v>0</v>
      </c>
      <c r="BG167" s="145">
        <f>IF(N167="zákl. přenesená",J167,0)</f>
        <v>0</v>
      </c>
      <c r="BH167" s="145">
        <f>IF(N167="sníž. přenesená",J167,0)</f>
        <v>0</v>
      </c>
      <c r="BI167" s="145">
        <f>IF(N167="nulová",J167,0)</f>
        <v>0</v>
      </c>
      <c r="BJ167" s="18" t="s">
        <v>80</v>
      </c>
      <c r="BK167" s="145">
        <f>ROUND(I167*H167,2)</f>
        <v>0</v>
      </c>
      <c r="BL167" s="18" t="s">
        <v>90</v>
      </c>
      <c r="BM167" s="144" t="s">
        <v>732</v>
      </c>
    </row>
    <row r="168" spans="2:65" s="1" customFormat="1" ht="6.95" customHeight="1">
      <c r="B168" s="42"/>
      <c r="C168" s="43"/>
      <c r="D168" s="43"/>
      <c r="E168" s="43"/>
      <c r="F168" s="43"/>
      <c r="G168" s="43"/>
      <c r="H168" s="43"/>
      <c r="I168" s="43"/>
      <c r="J168" s="43"/>
      <c r="K168" s="43"/>
      <c r="L168" s="33"/>
    </row>
  </sheetData>
  <sheetProtection algorithmName="SHA-512" hashValue="1+3zkVLorXUGDRf/PjZ2q9QvwClQ8LfWm77/mtcjS31H8hRPsDcdX2pJXLmBoYuSligjSd+OlzBdylA8C4DIcA==" saltValue="Ba7ZYQX4+jKcxL9rU5w2v0yR56Lplvwt4CFLp74fP5/0ahYUnsV4wzoKiKM7x+M4gQj15grK6c+qyC0c5H0Z2w==" spinCount="100000" sheet="1" objects="1" scenarios="1" formatColumns="0" formatRows="0" autoFilter="0"/>
  <autoFilter ref="C90:K167" xr:uid="{00000000-0009-0000-0000-000004000000}"/>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30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1"/>
      <c r="M2" s="341"/>
      <c r="N2" s="341"/>
      <c r="O2" s="341"/>
      <c r="P2" s="341"/>
      <c r="Q2" s="341"/>
      <c r="R2" s="341"/>
      <c r="S2" s="341"/>
      <c r="T2" s="341"/>
      <c r="U2" s="341"/>
      <c r="V2" s="341"/>
      <c r="AT2" s="18" t="s">
        <v>98</v>
      </c>
    </row>
    <row r="3" spans="2:46" ht="6.95" customHeight="1">
      <c r="B3" s="19"/>
      <c r="C3" s="20"/>
      <c r="D3" s="20"/>
      <c r="E3" s="20"/>
      <c r="F3" s="20"/>
      <c r="G3" s="20"/>
      <c r="H3" s="20"/>
      <c r="I3" s="20"/>
      <c r="J3" s="20"/>
      <c r="K3" s="20"/>
      <c r="L3" s="21"/>
      <c r="AT3" s="18" t="s">
        <v>82</v>
      </c>
    </row>
    <row r="4" spans="2:46" ht="24.95" customHeight="1">
      <c r="B4" s="21"/>
      <c r="D4" s="22" t="s">
        <v>113</v>
      </c>
      <c r="L4" s="21"/>
      <c r="M4" s="92" t="s">
        <v>10</v>
      </c>
      <c r="AT4" s="18" t="s">
        <v>4</v>
      </c>
    </row>
    <row r="5" spans="2:46" ht="6.95" customHeight="1">
      <c r="B5" s="21"/>
      <c r="L5" s="21"/>
    </row>
    <row r="6" spans="2:46" ht="12" customHeight="1">
      <c r="B6" s="21"/>
      <c r="D6" s="28" t="s">
        <v>16</v>
      </c>
      <c r="L6" s="21"/>
    </row>
    <row r="7" spans="2:46" ht="16.5" customHeight="1">
      <c r="B7" s="21"/>
      <c r="E7" s="330" t="str">
        <f>'Rekapitulace stavby'!K6</f>
        <v>Sklad soli Třemošnice</v>
      </c>
      <c r="F7" s="331"/>
      <c r="G7" s="331"/>
      <c r="H7" s="331"/>
      <c r="L7" s="21"/>
    </row>
    <row r="8" spans="2:46" s="1" customFormat="1" ht="12" customHeight="1">
      <c r="B8" s="33"/>
      <c r="D8" s="28" t="s">
        <v>120</v>
      </c>
      <c r="L8" s="33"/>
    </row>
    <row r="9" spans="2:46" s="1" customFormat="1" ht="16.5" customHeight="1">
      <c r="B9" s="33"/>
      <c r="E9" s="320" t="s">
        <v>1624</v>
      </c>
      <c r="F9" s="329"/>
      <c r="G9" s="329"/>
      <c r="H9" s="329"/>
      <c r="L9" s="33"/>
    </row>
    <row r="10" spans="2:46" s="1" customFormat="1">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16. 1. 2025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SÚS Pardubického kraje</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2"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
        <v>32</v>
      </c>
      <c r="L20" s="33"/>
    </row>
    <row r="21" spans="2:12" s="1" customFormat="1" ht="18" customHeight="1">
      <c r="B21" s="33"/>
      <c r="E21" s="26" t="s">
        <v>19</v>
      </c>
      <c r="I21" s="28" t="s">
        <v>28</v>
      </c>
      <c r="J21" s="26" t="s">
        <v>19</v>
      </c>
      <c r="L21" s="33"/>
    </row>
    <row r="22" spans="2:12" s="1" customFormat="1" ht="6.95" customHeight="1">
      <c r="B22" s="33"/>
      <c r="L22" s="33"/>
    </row>
    <row r="23" spans="2:12" s="1" customFormat="1" ht="12" customHeight="1">
      <c r="B23" s="33"/>
      <c r="D23" s="28" t="s">
        <v>35</v>
      </c>
      <c r="I23" s="28" t="s">
        <v>26</v>
      </c>
      <c r="J23" s="26" t="str">
        <f>IF('Rekapitulace stavby'!AN19="","",'Rekapitulace stavby'!AN19)</f>
        <v/>
      </c>
      <c r="L23" s="33"/>
    </row>
    <row r="24" spans="2:12" s="1" customFormat="1" ht="18" customHeight="1">
      <c r="B24" s="33"/>
      <c r="E24" s="26" t="str">
        <f>IF('Rekapitulace stavby'!E20="","",'Rekapitulace stavby'!E20)</f>
        <v>Ing.Jiří Pitra</v>
      </c>
      <c r="I24" s="28" t="s">
        <v>28</v>
      </c>
      <c r="J24" s="26" t="str">
        <f>IF('Rekapitulace stavby'!AN20="","",'Rekapitulace stavby'!AN20)</f>
        <v/>
      </c>
      <c r="L24" s="33"/>
    </row>
    <row r="25" spans="2:12" s="1" customFormat="1" ht="6.95" customHeight="1">
      <c r="B25" s="33"/>
      <c r="L25" s="33"/>
    </row>
    <row r="26" spans="2:12" s="1" customFormat="1" ht="12" customHeight="1">
      <c r="B26" s="33"/>
      <c r="D26" s="28" t="s">
        <v>37</v>
      </c>
      <c r="L26" s="33"/>
    </row>
    <row r="27" spans="2:12" s="7" customFormat="1" ht="16.5" customHeight="1">
      <c r="B27" s="93"/>
      <c r="E27" s="303" t="s">
        <v>19</v>
      </c>
      <c r="F27" s="303"/>
      <c r="G27" s="303"/>
      <c r="H27" s="303"/>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39</v>
      </c>
      <c r="J30" s="64">
        <f>ROUND(J129, 2)</f>
        <v>0</v>
      </c>
      <c r="L30" s="33"/>
    </row>
    <row r="31" spans="2:12" s="1" customFormat="1" ht="6.95" customHeight="1">
      <c r="B31" s="33"/>
      <c r="D31" s="51"/>
      <c r="E31" s="51"/>
      <c r="F31" s="51"/>
      <c r="G31" s="51"/>
      <c r="H31" s="51"/>
      <c r="I31" s="51"/>
      <c r="J31" s="51"/>
      <c r="K31" s="51"/>
      <c r="L31" s="33"/>
    </row>
    <row r="32" spans="2:12" s="1" customFormat="1" ht="14.45" customHeight="1">
      <c r="B32" s="33"/>
      <c r="F32" s="36" t="s">
        <v>41</v>
      </c>
      <c r="I32" s="36" t="s">
        <v>40</v>
      </c>
      <c r="J32" s="36" t="s">
        <v>42</v>
      </c>
      <c r="L32" s="33"/>
    </row>
    <row r="33" spans="2:12" s="1" customFormat="1" ht="14.45" customHeight="1">
      <c r="B33" s="33"/>
      <c r="D33" s="53" t="s">
        <v>43</v>
      </c>
      <c r="E33" s="28" t="s">
        <v>44</v>
      </c>
      <c r="F33" s="84">
        <f>ROUND((SUM(BE129:BE303)),  2)</f>
        <v>0</v>
      </c>
      <c r="I33" s="95">
        <v>0.21</v>
      </c>
      <c r="J33" s="84">
        <f>ROUND(((SUM(BE129:BE303))*I33),  2)</f>
        <v>0</v>
      </c>
      <c r="L33" s="33"/>
    </row>
    <row r="34" spans="2:12" s="1" customFormat="1" ht="14.45" customHeight="1">
      <c r="B34" s="33"/>
      <c r="E34" s="28" t="s">
        <v>45</v>
      </c>
      <c r="F34" s="84">
        <f>ROUND((SUM(BF129:BF303)),  2)</f>
        <v>0</v>
      </c>
      <c r="I34" s="95">
        <v>0.12</v>
      </c>
      <c r="J34" s="84">
        <f>ROUND(((SUM(BF129:BF303))*I34),  2)</f>
        <v>0</v>
      </c>
      <c r="L34" s="33"/>
    </row>
    <row r="35" spans="2:12" s="1" customFormat="1" ht="14.45" hidden="1" customHeight="1">
      <c r="B35" s="33"/>
      <c r="E35" s="28" t="s">
        <v>46</v>
      </c>
      <c r="F35" s="84">
        <f>ROUND((SUM(BG129:BG303)),  2)</f>
        <v>0</v>
      </c>
      <c r="I35" s="95">
        <v>0.21</v>
      </c>
      <c r="J35" s="84">
        <f>0</f>
        <v>0</v>
      </c>
      <c r="L35" s="33"/>
    </row>
    <row r="36" spans="2:12" s="1" customFormat="1" ht="14.45" hidden="1" customHeight="1">
      <c r="B36" s="33"/>
      <c r="E36" s="28" t="s">
        <v>47</v>
      </c>
      <c r="F36" s="84">
        <f>ROUND((SUM(BH129:BH303)),  2)</f>
        <v>0</v>
      </c>
      <c r="I36" s="95">
        <v>0.12</v>
      </c>
      <c r="J36" s="84">
        <f>0</f>
        <v>0</v>
      </c>
      <c r="L36" s="33"/>
    </row>
    <row r="37" spans="2:12" s="1" customFormat="1" ht="14.45" hidden="1" customHeight="1">
      <c r="B37" s="33"/>
      <c r="E37" s="28" t="s">
        <v>48</v>
      </c>
      <c r="F37" s="84">
        <f>ROUND((SUM(BI129:BI303)),  2)</f>
        <v>0</v>
      </c>
      <c r="I37" s="95">
        <v>0</v>
      </c>
      <c r="J37" s="84">
        <f>0</f>
        <v>0</v>
      </c>
      <c r="L37" s="33"/>
    </row>
    <row r="38" spans="2:12" s="1" customFormat="1" ht="6.95" customHeight="1">
      <c r="B38" s="33"/>
      <c r="L38" s="33"/>
    </row>
    <row r="39" spans="2:12" s="1" customFormat="1" ht="25.35" customHeight="1">
      <c r="B39" s="33"/>
      <c r="C39" s="96"/>
      <c r="D39" s="97" t="s">
        <v>49</v>
      </c>
      <c r="E39" s="55"/>
      <c r="F39" s="55"/>
      <c r="G39" s="98" t="s">
        <v>50</v>
      </c>
      <c r="H39" s="99" t="s">
        <v>51</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124</v>
      </c>
      <c r="L45" s="33"/>
    </row>
    <row r="46" spans="2:12" s="1" customFormat="1" ht="6.95" customHeight="1">
      <c r="B46" s="33"/>
      <c r="L46" s="33"/>
    </row>
    <row r="47" spans="2:12" s="1" customFormat="1" ht="12" customHeight="1">
      <c r="B47" s="33"/>
      <c r="C47" s="28" t="s">
        <v>16</v>
      </c>
      <c r="L47" s="33"/>
    </row>
    <row r="48" spans="2:12" s="1" customFormat="1" ht="16.5" customHeight="1">
      <c r="B48" s="33"/>
      <c r="E48" s="330" t="str">
        <f>E7</f>
        <v>Sklad soli Třemošnice</v>
      </c>
      <c r="F48" s="331"/>
      <c r="G48" s="331"/>
      <c r="H48" s="331"/>
      <c r="L48" s="33"/>
    </row>
    <row r="49" spans="2:47" s="1" customFormat="1" ht="12" customHeight="1">
      <c r="B49" s="33"/>
      <c r="C49" s="28" t="s">
        <v>120</v>
      </c>
      <c r="L49" s="33"/>
    </row>
    <row r="50" spans="2:47" s="1" customFormat="1" ht="16.5" customHeight="1">
      <c r="B50" s="33"/>
      <c r="E50" s="320" t="str">
        <f>E9</f>
        <v>D1-03 - Venkovní rozvody NN</v>
      </c>
      <c r="F50" s="329"/>
      <c r="G50" s="329"/>
      <c r="H50" s="329"/>
      <c r="L50" s="33"/>
    </row>
    <row r="51" spans="2:47" s="1" customFormat="1" ht="6.95" customHeight="1">
      <c r="B51" s="33"/>
      <c r="L51" s="33"/>
    </row>
    <row r="52" spans="2:47" s="1" customFormat="1" ht="12" customHeight="1">
      <c r="B52" s="33"/>
      <c r="C52" s="28" t="s">
        <v>21</v>
      </c>
      <c r="F52" s="26" t="str">
        <f>F12</f>
        <v xml:space="preserve"> </v>
      </c>
      <c r="I52" s="28" t="s">
        <v>23</v>
      </c>
      <c r="J52" s="50" t="str">
        <f>IF(J12="","",J12)</f>
        <v>16. 1. 2025</v>
      </c>
      <c r="L52" s="33"/>
    </row>
    <row r="53" spans="2:47" s="1" customFormat="1" ht="6.95" customHeight="1">
      <c r="B53" s="33"/>
      <c r="L53" s="33"/>
    </row>
    <row r="54" spans="2:47" s="1" customFormat="1" ht="15.2" customHeight="1">
      <c r="B54" s="33"/>
      <c r="C54" s="28" t="s">
        <v>25</v>
      </c>
      <c r="F54" s="26" t="str">
        <f>E15</f>
        <v>SÚS Pardubického kraje</v>
      </c>
      <c r="I54" s="28" t="s">
        <v>31</v>
      </c>
      <c r="J54" s="31" t="str">
        <f>E21</f>
        <v/>
      </c>
      <c r="L54" s="33"/>
    </row>
    <row r="55" spans="2:47" s="1" customFormat="1" ht="15.2" customHeight="1">
      <c r="B55" s="33"/>
      <c r="C55" s="28" t="s">
        <v>29</v>
      </c>
      <c r="F55" s="26" t="str">
        <f>IF(E18="","",E18)</f>
        <v>Vyplň údaj</v>
      </c>
      <c r="I55" s="28" t="s">
        <v>35</v>
      </c>
      <c r="J55" s="31" t="str">
        <f>E24</f>
        <v>Ing.Jiří Pitra</v>
      </c>
      <c r="L55" s="33"/>
    </row>
    <row r="56" spans="2:47" s="1" customFormat="1" ht="10.35" customHeight="1">
      <c r="B56" s="33"/>
      <c r="L56" s="33"/>
    </row>
    <row r="57" spans="2:47" s="1" customFormat="1" ht="29.25" customHeight="1">
      <c r="B57" s="33"/>
      <c r="C57" s="102" t="s">
        <v>125</v>
      </c>
      <c r="D57" s="96"/>
      <c r="E57" s="96"/>
      <c r="F57" s="96"/>
      <c r="G57" s="96"/>
      <c r="H57" s="96"/>
      <c r="I57" s="96"/>
      <c r="J57" s="103" t="s">
        <v>126</v>
      </c>
      <c r="K57" s="96"/>
      <c r="L57" s="33"/>
    </row>
    <row r="58" spans="2:47" s="1" customFormat="1" ht="10.35" customHeight="1">
      <c r="B58" s="33"/>
      <c r="L58" s="33"/>
    </row>
    <row r="59" spans="2:47" s="1" customFormat="1" ht="22.9" customHeight="1">
      <c r="B59" s="33"/>
      <c r="C59" s="104" t="s">
        <v>71</v>
      </c>
      <c r="J59" s="64">
        <f>J129</f>
        <v>0</v>
      </c>
      <c r="L59" s="33"/>
      <c r="AU59" s="18" t="s">
        <v>127</v>
      </c>
    </row>
    <row r="60" spans="2:47" s="8" customFormat="1" ht="24.95" customHeight="1">
      <c r="B60" s="105"/>
      <c r="D60" s="106" t="s">
        <v>993</v>
      </c>
      <c r="E60" s="107"/>
      <c r="F60" s="107"/>
      <c r="G60" s="107"/>
      <c r="H60" s="107"/>
      <c r="I60" s="107"/>
      <c r="J60" s="108">
        <f>J130</f>
        <v>0</v>
      </c>
      <c r="L60" s="105"/>
    </row>
    <row r="61" spans="2:47" s="9" customFormat="1" ht="19.899999999999999" customHeight="1">
      <c r="B61" s="109"/>
      <c r="D61" s="110" t="s">
        <v>1625</v>
      </c>
      <c r="E61" s="111"/>
      <c r="F61" s="111"/>
      <c r="G61" s="111"/>
      <c r="H61" s="111"/>
      <c r="I61" s="111"/>
      <c r="J61" s="112">
        <f>J131</f>
        <v>0</v>
      </c>
      <c r="L61" s="109"/>
    </row>
    <row r="62" spans="2:47" s="9" customFormat="1" ht="14.85" customHeight="1">
      <c r="B62" s="109"/>
      <c r="D62" s="110" t="s">
        <v>1626</v>
      </c>
      <c r="E62" s="111"/>
      <c r="F62" s="111"/>
      <c r="G62" s="111"/>
      <c r="H62" s="111"/>
      <c r="I62" s="111"/>
      <c r="J62" s="112">
        <f>J133</f>
        <v>0</v>
      </c>
      <c r="L62" s="109"/>
    </row>
    <row r="63" spans="2:47" s="9" customFormat="1" ht="14.85" customHeight="1">
      <c r="B63" s="109"/>
      <c r="D63" s="110" t="s">
        <v>1627</v>
      </c>
      <c r="E63" s="111"/>
      <c r="F63" s="111"/>
      <c r="G63" s="111"/>
      <c r="H63" s="111"/>
      <c r="I63" s="111"/>
      <c r="J63" s="112">
        <f>J150</f>
        <v>0</v>
      </c>
      <c r="L63" s="109"/>
    </row>
    <row r="64" spans="2:47" s="9" customFormat="1" ht="19.899999999999999" customHeight="1">
      <c r="B64" s="109"/>
      <c r="D64" s="110" t="s">
        <v>1628</v>
      </c>
      <c r="E64" s="111"/>
      <c r="F64" s="111"/>
      <c r="G64" s="111"/>
      <c r="H64" s="111"/>
      <c r="I64" s="111"/>
      <c r="J64" s="112">
        <f>J172</f>
        <v>0</v>
      </c>
      <c r="L64" s="109"/>
    </row>
    <row r="65" spans="2:12" s="9" customFormat="1" ht="14.85" customHeight="1">
      <c r="B65" s="109"/>
      <c r="D65" s="110" t="s">
        <v>1629</v>
      </c>
      <c r="E65" s="111"/>
      <c r="F65" s="111"/>
      <c r="G65" s="111"/>
      <c r="H65" s="111"/>
      <c r="I65" s="111"/>
      <c r="J65" s="112">
        <f>J173</f>
        <v>0</v>
      </c>
      <c r="L65" s="109"/>
    </row>
    <row r="66" spans="2:12" s="9" customFormat="1" ht="14.85" customHeight="1">
      <c r="B66" s="109"/>
      <c r="D66" s="110" t="s">
        <v>1630</v>
      </c>
      <c r="E66" s="111"/>
      <c r="F66" s="111"/>
      <c r="G66" s="111"/>
      <c r="H66" s="111"/>
      <c r="I66" s="111"/>
      <c r="J66" s="112">
        <f>J175</f>
        <v>0</v>
      </c>
      <c r="L66" s="109"/>
    </row>
    <row r="67" spans="2:12" s="9" customFormat="1" ht="14.85" customHeight="1">
      <c r="B67" s="109"/>
      <c r="D67" s="110" t="s">
        <v>1631</v>
      </c>
      <c r="E67" s="111"/>
      <c r="F67" s="111"/>
      <c r="G67" s="111"/>
      <c r="H67" s="111"/>
      <c r="I67" s="111"/>
      <c r="J67" s="112">
        <f>J178</f>
        <v>0</v>
      </c>
      <c r="L67" s="109"/>
    </row>
    <row r="68" spans="2:12" s="9" customFormat="1" ht="14.85" customHeight="1">
      <c r="B68" s="109"/>
      <c r="D68" s="110" t="s">
        <v>1632</v>
      </c>
      <c r="E68" s="111"/>
      <c r="F68" s="111"/>
      <c r="G68" s="111"/>
      <c r="H68" s="111"/>
      <c r="I68" s="111"/>
      <c r="J68" s="112">
        <f>J180</f>
        <v>0</v>
      </c>
      <c r="L68" s="109"/>
    </row>
    <row r="69" spans="2:12" s="9" customFormat="1" ht="14.85" customHeight="1">
      <c r="B69" s="109"/>
      <c r="D69" s="110" t="s">
        <v>1633</v>
      </c>
      <c r="E69" s="111"/>
      <c r="F69" s="111"/>
      <c r="G69" s="111"/>
      <c r="H69" s="111"/>
      <c r="I69" s="111"/>
      <c r="J69" s="112">
        <f>J183</f>
        <v>0</v>
      </c>
      <c r="L69" s="109"/>
    </row>
    <row r="70" spans="2:12" s="9" customFormat="1" ht="14.85" customHeight="1">
      <c r="B70" s="109"/>
      <c r="D70" s="110" t="s">
        <v>1634</v>
      </c>
      <c r="E70" s="111"/>
      <c r="F70" s="111"/>
      <c r="G70" s="111"/>
      <c r="H70" s="111"/>
      <c r="I70" s="111"/>
      <c r="J70" s="112">
        <f>J186</f>
        <v>0</v>
      </c>
      <c r="L70" s="109"/>
    </row>
    <row r="71" spans="2:12" s="9" customFormat="1" ht="14.85" customHeight="1">
      <c r="B71" s="109"/>
      <c r="D71" s="110" t="s">
        <v>1635</v>
      </c>
      <c r="E71" s="111"/>
      <c r="F71" s="111"/>
      <c r="G71" s="111"/>
      <c r="H71" s="111"/>
      <c r="I71" s="111"/>
      <c r="J71" s="112">
        <f>J188</f>
        <v>0</v>
      </c>
      <c r="L71" s="109"/>
    </row>
    <row r="72" spans="2:12" s="9" customFormat="1" ht="14.85" customHeight="1">
      <c r="B72" s="109"/>
      <c r="D72" s="110" t="s">
        <v>1636</v>
      </c>
      <c r="E72" s="111"/>
      <c r="F72" s="111"/>
      <c r="G72" s="111"/>
      <c r="H72" s="111"/>
      <c r="I72" s="111"/>
      <c r="J72" s="112">
        <f>J190</f>
        <v>0</v>
      </c>
      <c r="L72" s="109"/>
    </row>
    <row r="73" spans="2:12" s="8" customFormat="1" ht="24.95" customHeight="1">
      <c r="B73" s="105"/>
      <c r="D73" s="106" t="s">
        <v>1637</v>
      </c>
      <c r="E73" s="107"/>
      <c r="F73" s="107"/>
      <c r="G73" s="107"/>
      <c r="H73" s="107"/>
      <c r="I73" s="107"/>
      <c r="J73" s="108">
        <f>J193</f>
        <v>0</v>
      </c>
      <c r="L73" s="105"/>
    </row>
    <row r="74" spans="2:12" s="9" customFormat="1" ht="19.899999999999999" customHeight="1">
      <c r="B74" s="109"/>
      <c r="D74" s="110" t="s">
        <v>1625</v>
      </c>
      <c r="E74" s="111"/>
      <c r="F74" s="111"/>
      <c r="G74" s="111"/>
      <c r="H74" s="111"/>
      <c r="I74" s="111"/>
      <c r="J74" s="112">
        <f>J194</f>
        <v>0</v>
      </c>
      <c r="L74" s="109"/>
    </row>
    <row r="75" spans="2:12" s="9" customFormat="1" ht="14.85" customHeight="1">
      <c r="B75" s="109"/>
      <c r="D75" s="110" t="s">
        <v>1626</v>
      </c>
      <c r="E75" s="111"/>
      <c r="F75" s="111"/>
      <c r="G75" s="111"/>
      <c r="H75" s="111"/>
      <c r="I75" s="111"/>
      <c r="J75" s="112">
        <f>J195</f>
        <v>0</v>
      </c>
      <c r="L75" s="109"/>
    </row>
    <row r="76" spans="2:12" s="9" customFormat="1" ht="14.85" customHeight="1">
      <c r="B76" s="109"/>
      <c r="D76" s="110" t="s">
        <v>1627</v>
      </c>
      <c r="E76" s="111"/>
      <c r="F76" s="111"/>
      <c r="G76" s="111"/>
      <c r="H76" s="111"/>
      <c r="I76" s="111"/>
      <c r="J76" s="112">
        <f>J209</f>
        <v>0</v>
      </c>
      <c r="L76" s="109"/>
    </row>
    <row r="77" spans="2:12" s="9" customFormat="1" ht="19.899999999999999" customHeight="1">
      <c r="B77" s="109"/>
      <c r="D77" s="110" t="s">
        <v>1628</v>
      </c>
      <c r="E77" s="111"/>
      <c r="F77" s="111"/>
      <c r="G77" s="111"/>
      <c r="H77" s="111"/>
      <c r="I77" s="111"/>
      <c r="J77" s="112">
        <f>J227</f>
        <v>0</v>
      </c>
      <c r="L77" s="109"/>
    </row>
    <row r="78" spans="2:12" s="9" customFormat="1" ht="14.85" customHeight="1">
      <c r="B78" s="109"/>
      <c r="D78" s="110" t="s">
        <v>1629</v>
      </c>
      <c r="E78" s="111"/>
      <c r="F78" s="111"/>
      <c r="G78" s="111"/>
      <c r="H78" s="111"/>
      <c r="I78" s="111"/>
      <c r="J78" s="112">
        <f>J228</f>
        <v>0</v>
      </c>
      <c r="L78" s="109"/>
    </row>
    <row r="79" spans="2:12" s="9" customFormat="1" ht="14.85" customHeight="1">
      <c r="B79" s="109"/>
      <c r="D79" s="110" t="s">
        <v>1630</v>
      </c>
      <c r="E79" s="111"/>
      <c r="F79" s="111"/>
      <c r="G79" s="111"/>
      <c r="H79" s="111"/>
      <c r="I79" s="111"/>
      <c r="J79" s="112">
        <f>J230</f>
        <v>0</v>
      </c>
      <c r="L79" s="109"/>
    </row>
    <row r="80" spans="2:12" s="9" customFormat="1" ht="14.85" customHeight="1">
      <c r="B80" s="109"/>
      <c r="D80" s="110" t="s">
        <v>1631</v>
      </c>
      <c r="E80" s="111"/>
      <c r="F80" s="111"/>
      <c r="G80" s="111"/>
      <c r="H80" s="111"/>
      <c r="I80" s="111"/>
      <c r="J80" s="112">
        <f>J233</f>
        <v>0</v>
      </c>
      <c r="L80" s="109"/>
    </row>
    <row r="81" spans="2:12" s="9" customFormat="1" ht="14.85" customHeight="1">
      <c r="B81" s="109"/>
      <c r="D81" s="110" t="s">
        <v>1632</v>
      </c>
      <c r="E81" s="111"/>
      <c r="F81" s="111"/>
      <c r="G81" s="111"/>
      <c r="H81" s="111"/>
      <c r="I81" s="111"/>
      <c r="J81" s="112">
        <f>J235</f>
        <v>0</v>
      </c>
      <c r="L81" s="109"/>
    </row>
    <row r="82" spans="2:12" s="9" customFormat="1" ht="14.85" customHeight="1">
      <c r="B82" s="109"/>
      <c r="D82" s="110" t="s">
        <v>1633</v>
      </c>
      <c r="E82" s="111"/>
      <c r="F82" s="111"/>
      <c r="G82" s="111"/>
      <c r="H82" s="111"/>
      <c r="I82" s="111"/>
      <c r="J82" s="112">
        <f>J238</f>
        <v>0</v>
      </c>
      <c r="L82" s="109"/>
    </row>
    <row r="83" spans="2:12" s="9" customFormat="1" ht="14.85" customHeight="1">
      <c r="B83" s="109"/>
      <c r="D83" s="110" t="s">
        <v>1638</v>
      </c>
      <c r="E83" s="111"/>
      <c r="F83" s="111"/>
      <c r="G83" s="111"/>
      <c r="H83" s="111"/>
      <c r="I83" s="111"/>
      <c r="J83" s="112">
        <f>J241</f>
        <v>0</v>
      </c>
      <c r="L83" s="109"/>
    </row>
    <row r="84" spans="2:12" s="9" customFormat="1" ht="14.85" customHeight="1">
      <c r="B84" s="109"/>
      <c r="D84" s="110" t="s">
        <v>1634</v>
      </c>
      <c r="E84" s="111"/>
      <c r="F84" s="111"/>
      <c r="G84" s="111"/>
      <c r="H84" s="111"/>
      <c r="I84" s="111"/>
      <c r="J84" s="112">
        <f>J244</f>
        <v>0</v>
      </c>
      <c r="L84" s="109"/>
    </row>
    <row r="85" spans="2:12" s="9" customFormat="1" ht="14.85" customHeight="1">
      <c r="B85" s="109"/>
      <c r="D85" s="110" t="s">
        <v>1635</v>
      </c>
      <c r="E85" s="111"/>
      <c r="F85" s="111"/>
      <c r="G85" s="111"/>
      <c r="H85" s="111"/>
      <c r="I85" s="111"/>
      <c r="J85" s="112">
        <f>J246</f>
        <v>0</v>
      </c>
      <c r="L85" s="109"/>
    </row>
    <row r="86" spans="2:12" s="9" customFormat="1" ht="14.85" customHeight="1">
      <c r="B86" s="109"/>
      <c r="D86" s="110" t="s">
        <v>1636</v>
      </c>
      <c r="E86" s="111"/>
      <c r="F86" s="111"/>
      <c r="G86" s="111"/>
      <c r="H86" s="111"/>
      <c r="I86" s="111"/>
      <c r="J86" s="112">
        <f>J248</f>
        <v>0</v>
      </c>
      <c r="L86" s="109"/>
    </row>
    <row r="87" spans="2:12" s="9" customFormat="1" ht="14.85" customHeight="1">
      <c r="B87" s="109"/>
      <c r="D87" s="110" t="s">
        <v>1639</v>
      </c>
      <c r="E87" s="111"/>
      <c r="F87" s="111"/>
      <c r="G87" s="111"/>
      <c r="H87" s="111"/>
      <c r="I87" s="111"/>
      <c r="J87" s="112">
        <f>J251</f>
        <v>0</v>
      </c>
      <c r="L87" s="109"/>
    </row>
    <row r="88" spans="2:12" s="9" customFormat="1" ht="14.85" customHeight="1">
      <c r="B88" s="109"/>
      <c r="D88" s="110" t="s">
        <v>1640</v>
      </c>
      <c r="E88" s="111"/>
      <c r="F88" s="111"/>
      <c r="G88" s="111"/>
      <c r="H88" s="111"/>
      <c r="I88" s="111"/>
      <c r="J88" s="112">
        <f>J253</f>
        <v>0</v>
      </c>
      <c r="L88" s="109"/>
    </row>
    <row r="89" spans="2:12" s="9" customFormat="1" ht="14.85" customHeight="1">
      <c r="B89" s="109"/>
      <c r="D89" s="110" t="s">
        <v>1641</v>
      </c>
      <c r="E89" s="111"/>
      <c r="F89" s="111"/>
      <c r="G89" s="111"/>
      <c r="H89" s="111"/>
      <c r="I89" s="111"/>
      <c r="J89" s="112">
        <f>J255</f>
        <v>0</v>
      </c>
      <c r="L89" s="109"/>
    </row>
    <row r="90" spans="2:12" s="9" customFormat="1" ht="14.85" customHeight="1">
      <c r="B90" s="109"/>
      <c r="D90" s="110" t="s">
        <v>1642</v>
      </c>
      <c r="E90" s="111"/>
      <c r="F90" s="111"/>
      <c r="G90" s="111"/>
      <c r="H90" s="111"/>
      <c r="I90" s="111"/>
      <c r="J90" s="112">
        <f>J260</f>
        <v>0</v>
      </c>
      <c r="L90" s="109"/>
    </row>
    <row r="91" spans="2:12" s="9" customFormat="1" ht="19.899999999999999" customHeight="1">
      <c r="B91" s="109"/>
      <c r="D91" s="110" t="s">
        <v>1643</v>
      </c>
      <c r="E91" s="111"/>
      <c r="F91" s="111"/>
      <c r="G91" s="111"/>
      <c r="H91" s="111"/>
      <c r="I91" s="111"/>
      <c r="J91" s="112">
        <f>J262</f>
        <v>0</v>
      </c>
      <c r="L91" s="109"/>
    </row>
    <row r="92" spans="2:12" s="9" customFormat="1" ht="14.85" customHeight="1">
      <c r="B92" s="109"/>
      <c r="D92" s="110" t="s">
        <v>1644</v>
      </c>
      <c r="E92" s="111"/>
      <c r="F92" s="111"/>
      <c r="G92" s="111"/>
      <c r="H92" s="111"/>
      <c r="I92" s="111"/>
      <c r="J92" s="112">
        <f>J263</f>
        <v>0</v>
      </c>
      <c r="L92" s="109"/>
    </row>
    <row r="93" spans="2:12" s="9" customFormat="1" ht="14.85" customHeight="1">
      <c r="B93" s="109"/>
      <c r="D93" s="110" t="s">
        <v>1645</v>
      </c>
      <c r="E93" s="111"/>
      <c r="F93" s="111"/>
      <c r="G93" s="111"/>
      <c r="H93" s="111"/>
      <c r="I93" s="111"/>
      <c r="J93" s="112">
        <f>J265</f>
        <v>0</v>
      </c>
      <c r="L93" s="109"/>
    </row>
    <row r="94" spans="2:12" s="9" customFormat="1" ht="14.85" customHeight="1">
      <c r="B94" s="109"/>
      <c r="D94" s="110" t="s">
        <v>1646</v>
      </c>
      <c r="E94" s="111"/>
      <c r="F94" s="111"/>
      <c r="G94" s="111"/>
      <c r="H94" s="111"/>
      <c r="I94" s="111"/>
      <c r="J94" s="112">
        <f>J267</f>
        <v>0</v>
      </c>
      <c r="L94" s="109"/>
    </row>
    <row r="95" spans="2:12" s="9" customFormat="1" ht="14.85" customHeight="1">
      <c r="B95" s="109"/>
      <c r="D95" s="110" t="s">
        <v>1647</v>
      </c>
      <c r="E95" s="111"/>
      <c r="F95" s="111"/>
      <c r="G95" s="111"/>
      <c r="H95" s="111"/>
      <c r="I95" s="111"/>
      <c r="J95" s="112">
        <f>J269</f>
        <v>0</v>
      </c>
      <c r="L95" s="109"/>
    </row>
    <row r="96" spans="2:12" s="9" customFormat="1" ht="14.85" customHeight="1">
      <c r="B96" s="109"/>
      <c r="D96" s="110" t="s">
        <v>1648</v>
      </c>
      <c r="E96" s="111"/>
      <c r="F96" s="111"/>
      <c r="G96" s="111"/>
      <c r="H96" s="111"/>
      <c r="I96" s="111"/>
      <c r="J96" s="112">
        <f>J271</f>
        <v>0</v>
      </c>
      <c r="L96" s="109"/>
    </row>
    <row r="97" spans="2:12" s="9" customFormat="1" ht="14.85" customHeight="1">
      <c r="B97" s="109"/>
      <c r="D97" s="110" t="s">
        <v>1649</v>
      </c>
      <c r="E97" s="111"/>
      <c r="F97" s="111"/>
      <c r="G97" s="111"/>
      <c r="H97" s="111"/>
      <c r="I97" s="111"/>
      <c r="J97" s="112">
        <f>J273</f>
        <v>0</v>
      </c>
      <c r="L97" s="109"/>
    </row>
    <row r="98" spans="2:12" s="9" customFormat="1" ht="14.85" customHeight="1">
      <c r="B98" s="109"/>
      <c r="D98" s="110" t="s">
        <v>1650</v>
      </c>
      <c r="E98" s="111"/>
      <c r="F98" s="111"/>
      <c r="G98" s="111"/>
      <c r="H98" s="111"/>
      <c r="I98" s="111"/>
      <c r="J98" s="112">
        <f>J275</f>
        <v>0</v>
      </c>
      <c r="L98" s="109"/>
    </row>
    <row r="99" spans="2:12" s="9" customFormat="1" ht="14.85" customHeight="1">
      <c r="B99" s="109"/>
      <c r="D99" s="110" t="s">
        <v>1651</v>
      </c>
      <c r="E99" s="111"/>
      <c r="F99" s="111"/>
      <c r="G99" s="111"/>
      <c r="H99" s="111"/>
      <c r="I99" s="111"/>
      <c r="J99" s="112">
        <f>J277</f>
        <v>0</v>
      </c>
      <c r="L99" s="109"/>
    </row>
    <row r="100" spans="2:12" s="9" customFormat="1" ht="14.85" customHeight="1">
      <c r="B100" s="109"/>
      <c r="D100" s="110" t="s">
        <v>1652</v>
      </c>
      <c r="E100" s="111"/>
      <c r="F100" s="111"/>
      <c r="G100" s="111"/>
      <c r="H100" s="111"/>
      <c r="I100" s="111"/>
      <c r="J100" s="112">
        <f>J279</f>
        <v>0</v>
      </c>
      <c r="L100" s="109"/>
    </row>
    <row r="101" spans="2:12" s="9" customFormat="1" ht="14.85" customHeight="1">
      <c r="B101" s="109"/>
      <c r="D101" s="110" t="s">
        <v>1653</v>
      </c>
      <c r="E101" s="111"/>
      <c r="F101" s="111"/>
      <c r="G101" s="111"/>
      <c r="H101" s="111"/>
      <c r="I101" s="111"/>
      <c r="J101" s="112">
        <f>J281</f>
        <v>0</v>
      </c>
      <c r="L101" s="109"/>
    </row>
    <row r="102" spans="2:12" s="9" customFormat="1" ht="14.85" customHeight="1">
      <c r="B102" s="109"/>
      <c r="D102" s="110" t="s">
        <v>1654</v>
      </c>
      <c r="E102" s="111"/>
      <c r="F102" s="111"/>
      <c r="G102" s="111"/>
      <c r="H102" s="111"/>
      <c r="I102" s="111"/>
      <c r="J102" s="112">
        <f>J283</f>
        <v>0</v>
      </c>
      <c r="L102" s="109"/>
    </row>
    <row r="103" spans="2:12" s="9" customFormat="1" ht="14.85" customHeight="1">
      <c r="B103" s="109"/>
      <c r="D103" s="110" t="s">
        <v>1655</v>
      </c>
      <c r="E103" s="111"/>
      <c r="F103" s="111"/>
      <c r="G103" s="111"/>
      <c r="H103" s="111"/>
      <c r="I103" s="111"/>
      <c r="J103" s="112">
        <f>J285</f>
        <v>0</v>
      </c>
      <c r="L103" s="109"/>
    </row>
    <row r="104" spans="2:12" s="9" customFormat="1" ht="14.85" customHeight="1">
      <c r="B104" s="109"/>
      <c r="D104" s="110" t="s">
        <v>1656</v>
      </c>
      <c r="E104" s="111"/>
      <c r="F104" s="111"/>
      <c r="G104" s="111"/>
      <c r="H104" s="111"/>
      <c r="I104" s="111"/>
      <c r="J104" s="112">
        <f>J287</f>
        <v>0</v>
      </c>
      <c r="L104" s="109"/>
    </row>
    <row r="105" spans="2:12" s="9" customFormat="1" ht="14.85" customHeight="1">
      <c r="B105" s="109"/>
      <c r="D105" s="110" t="s">
        <v>1657</v>
      </c>
      <c r="E105" s="111"/>
      <c r="F105" s="111"/>
      <c r="G105" s="111"/>
      <c r="H105" s="111"/>
      <c r="I105" s="111"/>
      <c r="J105" s="112">
        <f>J290</f>
        <v>0</v>
      </c>
      <c r="L105" s="109"/>
    </row>
    <row r="106" spans="2:12" s="9" customFormat="1" ht="14.85" customHeight="1">
      <c r="B106" s="109"/>
      <c r="D106" s="110" t="s">
        <v>1658</v>
      </c>
      <c r="E106" s="111"/>
      <c r="F106" s="111"/>
      <c r="G106" s="111"/>
      <c r="H106" s="111"/>
      <c r="I106" s="111"/>
      <c r="J106" s="112">
        <f>J292</f>
        <v>0</v>
      </c>
      <c r="L106" s="109"/>
    </row>
    <row r="107" spans="2:12" s="9" customFormat="1" ht="14.85" customHeight="1">
      <c r="B107" s="109"/>
      <c r="D107" s="110" t="s">
        <v>1659</v>
      </c>
      <c r="E107" s="111"/>
      <c r="F107" s="111"/>
      <c r="G107" s="111"/>
      <c r="H107" s="111"/>
      <c r="I107" s="111"/>
      <c r="J107" s="112">
        <f>J294</f>
        <v>0</v>
      </c>
      <c r="L107" s="109"/>
    </row>
    <row r="108" spans="2:12" s="9" customFormat="1" ht="14.85" customHeight="1">
      <c r="B108" s="109"/>
      <c r="D108" s="110" t="s">
        <v>1660</v>
      </c>
      <c r="E108" s="111"/>
      <c r="F108" s="111"/>
      <c r="G108" s="111"/>
      <c r="H108" s="111"/>
      <c r="I108" s="111"/>
      <c r="J108" s="112">
        <f>J296</f>
        <v>0</v>
      </c>
      <c r="L108" s="109"/>
    </row>
    <row r="109" spans="2:12" s="8" customFormat="1" ht="24.95" customHeight="1">
      <c r="B109" s="105"/>
      <c r="D109" s="106" t="s">
        <v>1019</v>
      </c>
      <c r="E109" s="107"/>
      <c r="F109" s="107"/>
      <c r="G109" s="107"/>
      <c r="H109" s="107"/>
      <c r="I109" s="107"/>
      <c r="J109" s="108">
        <f>J299</f>
        <v>0</v>
      </c>
      <c r="L109" s="105"/>
    </row>
    <row r="110" spans="2:12" s="1" customFormat="1" ht="21.75" customHeight="1">
      <c r="B110" s="33"/>
      <c r="L110" s="33"/>
    </row>
    <row r="111" spans="2:12" s="1" customFormat="1" ht="6.95" customHeight="1">
      <c r="B111" s="42"/>
      <c r="C111" s="43"/>
      <c r="D111" s="43"/>
      <c r="E111" s="43"/>
      <c r="F111" s="43"/>
      <c r="G111" s="43"/>
      <c r="H111" s="43"/>
      <c r="I111" s="43"/>
      <c r="J111" s="43"/>
      <c r="K111" s="43"/>
      <c r="L111" s="33"/>
    </row>
    <row r="115" spans="2:20" s="1" customFormat="1" ht="6.95" customHeight="1">
      <c r="B115" s="44"/>
      <c r="C115" s="45"/>
      <c r="D115" s="45"/>
      <c r="E115" s="45"/>
      <c r="F115" s="45"/>
      <c r="G115" s="45"/>
      <c r="H115" s="45"/>
      <c r="I115" s="45"/>
      <c r="J115" s="45"/>
      <c r="K115" s="45"/>
      <c r="L115" s="33"/>
    </row>
    <row r="116" spans="2:20" s="1" customFormat="1" ht="24.95" customHeight="1">
      <c r="B116" s="33"/>
      <c r="C116" s="22" t="s">
        <v>148</v>
      </c>
      <c r="L116" s="33"/>
    </row>
    <row r="117" spans="2:20" s="1" customFormat="1" ht="6.95" customHeight="1">
      <c r="B117" s="33"/>
      <c r="L117" s="33"/>
    </row>
    <row r="118" spans="2:20" s="1" customFormat="1" ht="12" customHeight="1">
      <c r="B118" s="33"/>
      <c r="C118" s="28" t="s">
        <v>16</v>
      </c>
      <c r="L118" s="33"/>
    </row>
    <row r="119" spans="2:20" s="1" customFormat="1" ht="16.5" customHeight="1">
      <c r="B119" s="33"/>
      <c r="E119" s="330" t="str">
        <f>E7</f>
        <v>Sklad soli Třemošnice</v>
      </c>
      <c r="F119" s="331"/>
      <c r="G119" s="331"/>
      <c r="H119" s="331"/>
      <c r="L119" s="33"/>
    </row>
    <row r="120" spans="2:20" s="1" customFormat="1" ht="12" customHeight="1">
      <c r="B120" s="33"/>
      <c r="C120" s="28" t="s">
        <v>120</v>
      </c>
      <c r="L120" s="33"/>
    </row>
    <row r="121" spans="2:20" s="1" customFormat="1" ht="16.5" customHeight="1">
      <c r="B121" s="33"/>
      <c r="E121" s="320" t="str">
        <f>E9</f>
        <v>D1-03 - Venkovní rozvody NN</v>
      </c>
      <c r="F121" s="329"/>
      <c r="G121" s="329"/>
      <c r="H121" s="329"/>
      <c r="L121" s="33"/>
    </row>
    <row r="122" spans="2:20" s="1" customFormat="1" ht="6.95" customHeight="1">
      <c r="B122" s="33"/>
      <c r="L122" s="33"/>
    </row>
    <row r="123" spans="2:20" s="1" customFormat="1" ht="12" customHeight="1">
      <c r="B123" s="33"/>
      <c r="C123" s="28" t="s">
        <v>21</v>
      </c>
      <c r="F123" s="26" t="str">
        <f>F12</f>
        <v xml:space="preserve"> </v>
      </c>
      <c r="I123" s="28" t="s">
        <v>23</v>
      </c>
      <c r="J123" s="50" t="str">
        <f>IF(J12="","",J12)</f>
        <v>16. 1. 2025</v>
      </c>
      <c r="L123" s="33"/>
    </row>
    <row r="124" spans="2:20" s="1" customFormat="1" ht="6.95" customHeight="1">
      <c r="B124" s="33"/>
      <c r="L124" s="33"/>
    </row>
    <row r="125" spans="2:20" s="1" customFormat="1" ht="15.2" customHeight="1">
      <c r="B125" s="33"/>
      <c r="C125" s="28" t="s">
        <v>25</v>
      </c>
      <c r="F125" s="26" t="str">
        <f>E15</f>
        <v>SÚS Pardubického kraje</v>
      </c>
      <c r="I125" s="28" t="s">
        <v>31</v>
      </c>
      <c r="J125" s="31" t="str">
        <f>E21</f>
        <v/>
      </c>
      <c r="L125" s="33"/>
    </row>
    <row r="126" spans="2:20" s="1" customFormat="1" ht="15.2" customHeight="1">
      <c r="B126" s="33"/>
      <c r="C126" s="28" t="s">
        <v>29</v>
      </c>
      <c r="F126" s="26" t="str">
        <f>IF(E18="","",E18)</f>
        <v>Vyplň údaj</v>
      </c>
      <c r="I126" s="28" t="s">
        <v>35</v>
      </c>
      <c r="J126" s="31" t="str">
        <f>E24</f>
        <v>Ing.Jiří Pitra</v>
      </c>
      <c r="L126" s="33"/>
    </row>
    <row r="127" spans="2:20" s="1" customFormat="1" ht="10.35" customHeight="1">
      <c r="B127" s="33"/>
      <c r="L127" s="33"/>
    </row>
    <row r="128" spans="2:20" s="10" customFormat="1" ht="29.25" customHeight="1">
      <c r="B128" s="113"/>
      <c r="C128" s="114" t="s">
        <v>149</v>
      </c>
      <c r="D128" s="115" t="s">
        <v>58</v>
      </c>
      <c r="E128" s="115" t="s">
        <v>54</v>
      </c>
      <c r="F128" s="115" t="s">
        <v>55</v>
      </c>
      <c r="G128" s="115" t="s">
        <v>150</v>
      </c>
      <c r="H128" s="115" t="s">
        <v>151</v>
      </c>
      <c r="I128" s="115" t="s">
        <v>152</v>
      </c>
      <c r="J128" s="115" t="s">
        <v>126</v>
      </c>
      <c r="K128" s="116" t="s">
        <v>153</v>
      </c>
      <c r="L128" s="113"/>
      <c r="M128" s="57" t="s">
        <v>19</v>
      </c>
      <c r="N128" s="58" t="s">
        <v>43</v>
      </c>
      <c r="O128" s="58" t="s">
        <v>154</v>
      </c>
      <c r="P128" s="58" t="s">
        <v>155</v>
      </c>
      <c r="Q128" s="58" t="s">
        <v>156</v>
      </c>
      <c r="R128" s="58" t="s">
        <v>157</v>
      </c>
      <c r="S128" s="58" t="s">
        <v>158</v>
      </c>
      <c r="T128" s="59" t="s">
        <v>159</v>
      </c>
    </row>
    <row r="129" spans="2:65" s="1" customFormat="1" ht="22.9" customHeight="1">
      <c r="B129" s="33"/>
      <c r="C129" s="62" t="s">
        <v>160</v>
      </c>
      <c r="J129" s="117">
        <f>BK129</f>
        <v>0</v>
      </c>
      <c r="L129" s="33"/>
      <c r="M129" s="60"/>
      <c r="N129" s="51"/>
      <c r="O129" s="51"/>
      <c r="P129" s="118">
        <f>P130+P193+P299</f>
        <v>0</v>
      </c>
      <c r="Q129" s="51"/>
      <c r="R129" s="118">
        <f>R130+R193+R299</f>
        <v>0</v>
      </c>
      <c r="S129" s="51"/>
      <c r="T129" s="119">
        <f>T130+T193+T299</f>
        <v>0</v>
      </c>
      <c r="AT129" s="18" t="s">
        <v>72</v>
      </c>
      <c r="AU129" s="18" t="s">
        <v>127</v>
      </c>
      <c r="BK129" s="120">
        <f>BK130+BK193+BK299</f>
        <v>0</v>
      </c>
    </row>
    <row r="130" spans="2:65" s="11" customFormat="1" ht="25.9" customHeight="1">
      <c r="B130" s="121"/>
      <c r="D130" s="122" t="s">
        <v>72</v>
      </c>
      <c r="E130" s="123" t="s">
        <v>1020</v>
      </c>
      <c r="F130" s="123" t="s">
        <v>1021</v>
      </c>
      <c r="I130" s="124"/>
      <c r="J130" s="125">
        <f>BK130</f>
        <v>0</v>
      </c>
      <c r="L130" s="121"/>
      <c r="M130" s="126"/>
      <c r="P130" s="127">
        <f>P131+P172</f>
        <v>0</v>
      </c>
      <c r="R130" s="127">
        <f>R131+R172</f>
        <v>0</v>
      </c>
      <c r="T130" s="128">
        <f>T131+T172</f>
        <v>0</v>
      </c>
      <c r="AR130" s="122" t="s">
        <v>80</v>
      </c>
      <c r="AT130" s="129" t="s">
        <v>72</v>
      </c>
      <c r="AU130" s="129" t="s">
        <v>73</v>
      </c>
      <c r="AY130" s="122" t="s">
        <v>163</v>
      </c>
      <c r="BK130" s="130">
        <f>BK131+BK172</f>
        <v>0</v>
      </c>
    </row>
    <row r="131" spans="2:65" s="11" customFormat="1" ht="22.9" customHeight="1">
      <c r="B131" s="121"/>
      <c r="D131" s="122" t="s">
        <v>72</v>
      </c>
      <c r="E131" s="131" t="s">
        <v>1022</v>
      </c>
      <c r="F131" s="131" t="s">
        <v>1661</v>
      </c>
      <c r="I131" s="124"/>
      <c r="J131" s="132">
        <f>BK131</f>
        <v>0</v>
      </c>
      <c r="L131" s="121"/>
      <c r="M131" s="126"/>
      <c r="P131" s="127">
        <f>P132+P133+P150</f>
        <v>0</v>
      </c>
      <c r="R131" s="127">
        <f>R132+R133+R150</f>
        <v>0</v>
      </c>
      <c r="T131" s="128">
        <f>T132+T133+T150</f>
        <v>0</v>
      </c>
      <c r="AR131" s="122" t="s">
        <v>80</v>
      </c>
      <c r="AT131" s="129" t="s">
        <v>72</v>
      </c>
      <c r="AU131" s="129" t="s">
        <v>80</v>
      </c>
      <c r="AY131" s="122" t="s">
        <v>163</v>
      </c>
      <c r="BK131" s="130">
        <f>BK132+BK133+BK150</f>
        <v>0</v>
      </c>
    </row>
    <row r="132" spans="2:65" s="1" customFormat="1" ht="90" customHeight="1">
      <c r="B132" s="33"/>
      <c r="C132" s="179" t="s">
        <v>80</v>
      </c>
      <c r="D132" s="179" t="s">
        <v>342</v>
      </c>
      <c r="E132" s="180" t="s">
        <v>1662</v>
      </c>
      <c r="F132" s="181" t="s">
        <v>1663</v>
      </c>
      <c r="G132" s="182" t="s">
        <v>1036</v>
      </c>
      <c r="H132" s="183">
        <v>1</v>
      </c>
      <c r="I132" s="184"/>
      <c r="J132" s="185">
        <f>ROUND(I132*H132,2)</f>
        <v>0</v>
      </c>
      <c r="K132" s="181" t="s">
        <v>19</v>
      </c>
      <c r="L132" s="186"/>
      <c r="M132" s="187" t="s">
        <v>19</v>
      </c>
      <c r="N132" s="188" t="s">
        <v>44</v>
      </c>
      <c r="P132" s="142">
        <f>O132*H132</f>
        <v>0</v>
      </c>
      <c r="Q132" s="142">
        <v>0</v>
      </c>
      <c r="R132" s="142">
        <f>Q132*H132</f>
        <v>0</v>
      </c>
      <c r="S132" s="142">
        <v>0</v>
      </c>
      <c r="T132" s="143">
        <f>S132*H132</f>
        <v>0</v>
      </c>
      <c r="AR132" s="144" t="s">
        <v>215</v>
      </c>
      <c r="AT132" s="144" t="s">
        <v>342</v>
      </c>
      <c r="AU132" s="144" t="s">
        <v>82</v>
      </c>
      <c r="AY132" s="18" t="s">
        <v>163</v>
      </c>
      <c r="BE132" s="145">
        <f>IF(N132="základní",J132,0)</f>
        <v>0</v>
      </c>
      <c r="BF132" s="145">
        <f>IF(N132="snížená",J132,0)</f>
        <v>0</v>
      </c>
      <c r="BG132" s="145">
        <f>IF(N132="zákl. přenesená",J132,0)</f>
        <v>0</v>
      </c>
      <c r="BH132" s="145">
        <f>IF(N132="sníž. přenesená",J132,0)</f>
        <v>0</v>
      </c>
      <c r="BI132" s="145">
        <f>IF(N132="nulová",J132,0)</f>
        <v>0</v>
      </c>
      <c r="BJ132" s="18" t="s">
        <v>80</v>
      </c>
      <c r="BK132" s="145">
        <f>ROUND(I132*H132,2)</f>
        <v>0</v>
      </c>
      <c r="BL132" s="18" t="s">
        <v>90</v>
      </c>
      <c r="BM132" s="144" t="s">
        <v>663</v>
      </c>
    </row>
    <row r="133" spans="2:65" s="11" customFormat="1" ht="20.85" customHeight="1">
      <c r="B133" s="121"/>
      <c r="D133" s="122" t="s">
        <v>72</v>
      </c>
      <c r="E133" s="131" t="s">
        <v>1024</v>
      </c>
      <c r="F133" s="131" t="s">
        <v>1664</v>
      </c>
      <c r="I133" s="124"/>
      <c r="J133" s="132">
        <f>BK133</f>
        <v>0</v>
      </c>
      <c r="L133" s="121"/>
      <c r="M133" s="126"/>
      <c r="P133" s="127">
        <f>SUM(P134:P149)</f>
        <v>0</v>
      </c>
      <c r="R133" s="127">
        <f>SUM(R134:R149)</f>
        <v>0</v>
      </c>
      <c r="T133" s="128">
        <f>SUM(T134:T149)</f>
        <v>0</v>
      </c>
      <c r="AR133" s="122" t="s">
        <v>80</v>
      </c>
      <c r="AT133" s="129" t="s">
        <v>72</v>
      </c>
      <c r="AU133" s="129" t="s">
        <v>82</v>
      </c>
      <c r="AY133" s="122" t="s">
        <v>163</v>
      </c>
      <c r="BK133" s="130">
        <f>SUM(BK134:BK149)</f>
        <v>0</v>
      </c>
    </row>
    <row r="134" spans="2:65" s="1" customFormat="1" ht="21.75" customHeight="1">
      <c r="B134" s="33"/>
      <c r="C134" s="179" t="s">
        <v>82</v>
      </c>
      <c r="D134" s="179" t="s">
        <v>342</v>
      </c>
      <c r="E134" s="180" t="s">
        <v>1665</v>
      </c>
      <c r="F134" s="181" t="s">
        <v>1666</v>
      </c>
      <c r="G134" s="182" t="s">
        <v>1036</v>
      </c>
      <c r="H134" s="183">
        <v>1</v>
      </c>
      <c r="I134" s="184"/>
      <c r="J134" s="185">
        <f>ROUND(I134*H134,2)</f>
        <v>0</v>
      </c>
      <c r="K134" s="181" t="s">
        <v>19</v>
      </c>
      <c r="L134" s="186"/>
      <c r="M134" s="187" t="s">
        <v>19</v>
      </c>
      <c r="N134" s="188" t="s">
        <v>44</v>
      </c>
      <c r="P134" s="142">
        <f>O134*H134</f>
        <v>0</v>
      </c>
      <c r="Q134" s="142">
        <v>0</v>
      </c>
      <c r="R134" s="142">
        <f>Q134*H134</f>
        <v>0</v>
      </c>
      <c r="S134" s="142">
        <v>0</v>
      </c>
      <c r="T134" s="143">
        <f>S134*H134</f>
        <v>0</v>
      </c>
      <c r="AR134" s="144" t="s">
        <v>215</v>
      </c>
      <c r="AT134" s="144" t="s">
        <v>342</v>
      </c>
      <c r="AU134" s="144" t="s">
        <v>181</v>
      </c>
      <c r="AY134" s="18" t="s">
        <v>163</v>
      </c>
      <c r="BE134" s="145">
        <f>IF(N134="základní",J134,0)</f>
        <v>0</v>
      </c>
      <c r="BF134" s="145">
        <f>IF(N134="snížená",J134,0)</f>
        <v>0</v>
      </c>
      <c r="BG134" s="145">
        <f>IF(N134="zákl. přenesená",J134,0)</f>
        <v>0</v>
      </c>
      <c r="BH134" s="145">
        <f>IF(N134="sníž. přenesená",J134,0)</f>
        <v>0</v>
      </c>
      <c r="BI134" s="145">
        <f>IF(N134="nulová",J134,0)</f>
        <v>0</v>
      </c>
      <c r="BJ134" s="18" t="s">
        <v>80</v>
      </c>
      <c r="BK134" s="145">
        <f>ROUND(I134*H134,2)</f>
        <v>0</v>
      </c>
      <c r="BL134" s="18" t="s">
        <v>90</v>
      </c>
      <c r="BM134" s="144" t="s">
        <v>82</v>
      </c>
    </row>
    <row r="135" spans="2:65" s="1" customFormat="1" ht="24.2" customHeight="1">
      <c r="B135" s="33"/>
      <c r="C135" s="179" t="s">
        <v>181</v>
      </c>
      <c r="D135" s="179" t="s">
        <v>342</v>
      </c>
      <c r="E135" s="180" t="s">
        <v>1667</v>
      </c>
      <c r="F135" s="181" t="s">
        <v>1668</v>
      </c>
      <c r="G135" s="182" t="s">
        <v>1036</v>
      </c>
      <c r="H135" s="183">
        <v>1</v>
      </c>
      <c r="I135" s="184"/>
      <c r="J135" s="185">
        <f>ROUND(I135*H135,2)</f>
        <v>0</v>
      </c>
      <c r="K135" s="181" t="s">
        <v>19</v>
      </c>
      <c r="L135" s="186"/>
      <c r="M135" s="187" t="s">
        <v>19</v>
      </c>
      <c r="N135" s="188" t="s">
        <v>44</v>
      </c>
      <c r="P135" s="142">
        <f>O135*H135</f>
        <v>0</v>
      </c>
      <c r="Q135" s="142">
        <v>0</v>
      </c>
      <c r="R135" s="142">
        <f>Q135*H135</f>
        <v>0</v>
      </c>
      <c r="S135" s="142">
        <v>0</v>
      </c>
      <c r="T135" s="143">
        <f>S135*H135</f>
        <v>0</v>
      </c>
      <c r="AR135" s="144" t="s">
        <v>215</v>
      </c>
      <c r="AT135" s="144" t="s">
        <v>342</v>
      </c>
      <c r="AU135" s="144" t="s">
        <v>181</v>
      </c>
      <c r="AY135" s="18" t="s">
        <v>163</v>
      </c>
      <c r="BE135" s="145">
        <f>IF(N135="základní",J135,0)</f>
        <v>0</v>
      </c>
      <c r="BF135" s="145">
        <f>IF(N135="snížená",J135,0)</f>
        <v>0</v>
      </c>
      <c r="BG135" s="145">
        <f>IF(N135="zákl. přenesená",J135,0)</f>
        <v>0</v>
      </c>
      <c r="BH135" s="145">
        <f>IF(N135="sníž. přenesená",J135,0)</f>
        <v>0</v>
      </c>
      <c r="BI135" s="145">
        <f>IF(N135="nulová",J135,0)</f>
        <v>0</v>
      </c>
      <c r="BJ135" s="18" t="s">
        <v>80</v>
      </c>
      <c r="BK135" s="145">
        <f>ROUND(I135*H135,2)</f>
        <v>0</v>
      </c>
      <c r="BL135" s="18" t="s">
        <v>90</v>
      </c>
      <c r="BM135" s="144" t="s">
        <v>90</v>
      </c>
    </row>
    <row r="136" spans="2:65" s="1" customFormat="1" ht="24.2" customHeight="1">
      <c r="B136" s="33"/>
      <c r="C136" s="179" t="s">
        <v>90</v>
      </c>
      <c r="D136" s="179" t="s">
        <v>342</v>
      </c>
      <c r="E136" s="180" t="s">
        <v>1669</v>
      </c>
      <c r="F136" s="181" t="s">
        <v>1670</v>
      </c>
      <c r="G136" s="182" t="s">
        <v>1036</v>
      </c>
      <c r="H136" s="183">
        <v>2</v>
      </c>
      <c r="I136" s="184"/>
      <c r="J136" s="185">
        <f>ROUND(I136*H136,2)</f>
        <v>0</v>
      </c>
      <c r="K136" s="181" t="s">
        <v>19</v>
      </c>
      <c r="L136" s="186"/>
      <c r="M136" s="187" t="s">
        <v>19</v>
      </c>
      <c r="N136" s="188" t="s">
        <v>44</v>
      </c>
      <c r="P136" s="142">
        <f>O136*H136</f>
        <v>0</v>
      </c>
      <c r="Q136" s="142">
        <v>0</v>
      </c>
      <c r="R136" s="142">
        <f>Q136*H136</f>
        <v>0</v>
      </c>
      <c r="S136" s="142">
        <v>0</v>
      </c>
      <c r="T136" s="143">
        <f>S136*H136</f>
        <v>0</v>
      </c>
      <c r="AR136" s="144" t="s">
        <v>215</v>
      </c>
      <c r="AT136" s="144" t="s">
        <v>342</v>
      </c>
      <c r="AU136" s="144" t="s">
        <v>181</v>
      </c>
      <c r="AY136" s="18" t="s">
        <v>163</v>
      </c>
      <c r="BE136" s="145">
        <f>IF(N136="základní",J136,0)</f>
        <v>0</v>
      </c>
      <c r="BF136" s="145">
        <f>IF(N136="snížená",J136,0)</f>
        <v>0</v>
      </c>
      <c r="BG136" s="145">
        <f>IF(N136="zákl. přenesená",J136,0)</f>
        <v>0</v>
      </c>
      <c r="BH136" s="145">
        <f>IF(N136="sníž. přenesená",J136,0)</f>
        <v>0</v>
      </c>
      <c r="BI136" s="145">
        <f>IF(N136="nulová",J136,0)</f>
        <v>0</v>
      </c>
      <c r="BJ136" s="18" t="s">
        <v>80</v>
      </c>
      <c r="BK136" s="145">
        <f>ROUND(I136*H136,2)</f>
        <v>0</v>
      </c>
      <c r="BL136" s="18" t="s">
        <v>90</v>
      </c>
      <c r="BM136" s="144" t="s">
        <v>199</v>
      </c>
    </row>
    <row r="137" spans="2:65" s="1" customFormat="1" ht="37.9" customHeight="1">
      <c r="B137" s="33"/>
      <c r="C137" s="179" t="s">
        <v>194</v>
      </c>
      <c r="D137" s="179" t="s">
        <v>342</v>
      </c>
      <c r="E137" s="180" t="s">
        <v>1671</v>
      </c>
      <c r="F137" s="181" t="s">
        <v>1672</v>
      </c>
      <c r="G137" s="182" t="s">
        <v>1036</v>
      </c>
      <c r="H137" s="183">
        <v>1</v>
      </c>
      <c r="I137" s="184"/>
      <c r="J137" s="185">
        <f>ROUND(I137*H137,2)</f>
        <v>0</v>
      </c>
      <c r="K137" s="181" t="s">
        <v>19</v>
      </c>
      <c r="L137" s="186"/>
      <c r="M137" s="187" t="s">
        <v>19</v>
      </c>
      <c r="N137" s="188" t="s">
        <v>44</v>
      </c>
      <c r="P137" s="142">
        <f>O137*H137</f>
        <v>0</v>
      </c>
      <c r="Q137" s="142">
        <v>0</v>
      </c>
      <c r="R137" s="142">
        <f>Q137*H137</f>
        <v>0</v>
      </c>
      <c r="S137" s="142">
        <v>0</v>
      </c>
      <c r="T137" s="143">
        <f>S137*H137</f>
        <v>0</v>
      </c>
      <c r="AR137" s="144" t="s">
        <v>215</v>
      </c>
      <c r="AT137" s="144" t="s">
        <v>342</v>
      </c>
      <c r="AU137" s="144" t="s">
        <v>181</v>
      </c>
      <c r="AY137" s="18" t="s">
        <v>163</v>
      </c>
      <c r="BE137" s="145">
        <f>IF(N137="základní",J137,0)</f>
        <v>0</v>
      </c>
      <c r="BF137" s="145">
        <f>IF(N137="snížená",J137,0)</f>
        <v>0</v>
      </c>
      <c r="BG137" s="145">
        <f>IF(N137="zákl. přenesená",J137,0)</f>
        <v>0</v>
      </c>
      <c r="BH137" s="145">
        <f>IF(N137="sníž. přenesená",J137,0)</f>
        <v>0</v>
      </c>
      <c r="BI137" s="145">
        <f>IF(N137="nulová",J137,0)</f>
        <v>0</v>
      </c>
      <c r="BJ137" s="18" t="s">
        <v>80</v>
      </c>
      <c r="BK137" s="145">
        <f>ROUND(I137*H137,2)</f>
        <v>0</v>
      </c>
      <c r="BL137" s="18" t="s">
        <v>90</v>
      </c>
      <c r="BM137" s="144" t="s">
        <v>215</v>
      </c>
    </row>
    <row r="138" spans="2:65" s="1" customFormat="1" ht="16.5" customHeight="1">
      <c r="B138" s="33"/>
      <c r="C138" s="179" t="s">
        <v>199</v>
      </c>
      <c r="D138" s="179" t="s">
        <v>342</v>
      </c>
      <c r="E138" s="180" t="s">
        <v>1673</v>
      </c>
      <c r="F138" s="181" t="s">
        <v>1674</v>
      </c>
      <c r="G138" s="182" t="s">
        <v>1036</v>
      </c>
      <c r="H138" s="183">
        <v>1</v>
      </c>
      <c r="I138" s="184"/>
      <c r="J138" s="185">
        <f>ROUND(I138*H138,2)</f>
        <v>0</v>
      </c>
      <c r="K138" s="181" t="s">
        <v>19</v>
      </c>
      <c r="L138" s="186"/>
      <c r="M138" s="187" t="s">
        <v>19</v>
      </c>
      <c r="N138" s="188" t="s">
        <v>44</v>
      </c>
      <c r="P138" s="142">
        <f>O138*H138</f>
        <v>0</v>
      </c>
      <c r="Q138" s="142">
        <v>0</v>
      </c>
      <c r="R138" s="142">
        <f>Q138*H138</f>
        <v>0</v>
      </c>
      <c r="S138" s="142">
        <v>0</v>
      </c>
      <c r="T138" s="143">
        <f>S138*H138</f>
        <v>0</v>
      </c>
      <c r="AR138" s="144" t="s">
        <v>215</v>
      </c>
      <c r="AT138" s="144" t="s">
        <v>342</v>
      </c>
      <c r="AU138" s="144" t="s">
        <v>181</v>
      </c>
      <c r="AY138" s="18" t="s">
        <v>163</v>
      </c>
      <c r="BE138" s="145">
        <f>IF(N138="základní",J138,0)</f>
        <v>0</v>
      </c>
      <c r="BF138" s="145">
        <f>IF(N138="snížená",J138,0)</f>
        <v>0</v>
      </c>
      <c r="BG138" s="145">
        <f>IF(N138="zákl. přenesená",J138,0)</f>
        <v>0</v>
      </c>
      <c r="BH138" s="145">
        <f>IF(N138="sníž. přenesená",J138,0)</f>
        <v>0</v>
      </c>
      <c r="BI138" s="145">
        <f>IF(N138="nulová",J138,0)</f>
        <v>0</v>
      </c>
      <c r="BJ138" s="18" t="s">
        <v>80</v>
      </c>
      <c r="BK138" s="145">
        <f>ROUND(I138*H138,2)</f>
        <v>0</v>
      </c>
      <c r="BL138" s="18" t="s">
        <v>90</v>
      </c>
      <c r="BM138" s="144" t="s">
        <v>227</v>
      </c>
    </row>
    <row r="139" spans="2:65" s="1" customFormat="1" ht="16.5" customHeight="1">
      <c r="B139" s="33"/>
      <c r="C139" s="179" t="s">
        <v>205</v>
      </c>
      <c r="D139" s="179" t="s">
        <v>342</v>
      </c>
      <c r="E139" s="180" t="s">
        <v>1675</v>
      </c>
      <c r="F139" s="181" t="s">
        <v>1676</v>
      </c>
      <c r="G139" s="182" t="s">
        <v>1036</v>
      </c>
      <c r="H139" s="183">
        <v>1</v>
      </c>
      <c r="I139" s="184"/>
      <c r="J139" s="185">
        <f>ROUND(I139*H139,2)</f>
        <v>0</v>
      </c>
      <c r="K139" s="181" t="s">
        <v>19</v>
      </c>
      <c r="L139" s="186"/>
      <c r="M139" s="187" t="s">
        <v>19</v>
      </c>
      <c r="N139" s="188" t="s">
        <v>44</v>
      </c>
      <c r="P139" s="142">
        <f>O139*H139</f>
        <v>0</v>
      </c>
      <c r="Q139" s="142">
        <v>0</v>
      </c>
      <c r="R139" s="142">
        <f>Q139*H139</f>
        <v>0</v>
      </c>
      <c r="S139" s="142">
        <v>0</v>
      </c>
      <c r="T139" s="143">
        <f>S139*H139</f>
        <v>0</v>
      </c>
      <c r="AR139" s="144" t="s">
        <v>215</v>
      </c>
      <c r="AT139" s="144" t="s">
        <v>342</v>
      </c>
      <c r="AU139" s="144" t="s">
        <v>181</v>
      </c>
      <c r="AY139" s="18" t="s">
        <v>163</v>
      </c>
      <c r="BE139" s="145">
        <f>IF(N139="základní",J139,0)</f>
        <v>0</v>
      </c>
      <c r="BF139" s="145">
        <f>IF(N139="snížená",J139,0)</f>
        <v>0</v>
      </c>
      <c r="BG139" s="145">
        <f>IF(N139="zákl. přenesená",J139,0)</f>
        <v>0</v>
      </c>
      <c r="BH139" s="145">
        <f>IF(N139="sníž. přenesená",J139,0)</f>
        <v>0</v>
      </c>
      <c r="BI139" s="145">
        <f>IF(N139="nulová",J139,0)</f>
        <v>0</v>
      </c>
      <c r="BJ139" s="18" t="s">
        <v>80</v>
      </c>
      <c r="BK139" s="145">
        <f>ROUND(I139*H139,2)</f>
        <v>0</v>
      </c>
      <c r="BL139" s="18" t="s">
        <v>90</v>
      </c>
      <c r="BM139" s="144" t="s">
        <v>8</v>
      </c>
    </row>
    <row r="140" spans="2:65" s="1" customFormat="1" ht="16.5" customHeight="1">
      <c r="B140" s="33"/>
      <c r="C140" s="179" t="s">
        <v>215</v>
      </c>
      <c r="D140" s="179" t="s">
        <v>342</v>
      </c>
      <c r="E140" s="180" t="s">
        <v>1677</v>
      </c>
      <c r="F140" s="181" t="s">
        <v>1678</v>
      </c>
      <c r="G140" s="182" t="s">
        <v>1036</v>
      </c>
      <c r="H140" s="183">
        <v>1</v>
      </c>
      <c r="I140" s="184"/>
      <c r="J140" s="185">
        <f>ROUND(I140*H140,2)</f>
        <v>0</v>
      </c>
      <c r="K140" s="181" t="s">
        <v>19</v>
      </c>
      <c r="L140" s="186"/>
      <c r="M140" s="187" t="s">
        <v>19</v>
      </c>
      <c r="N140" s="188" t="s">
        <v>44</v>
      </c>
      <c r="P140" s="142">
        <f>O140*H140</f>
        <v>0</v>
      </c>
      <c r="Q140" s="142">
        <v>0</v>
      </c>
      <c r="R140" s="142">
        <f>Q140*H140</f>
        <v>0</v>
      </c>
      <c r="S140" s="142">
        <v>0</v>
      </c>
      <c r="T140" s="143">
        <f>S140*H140</f>
        <v>0</v>
      </c>
      <c r="AR140" s="144" t="s">
        <v>215</v>
      </c>
      <c r="AT140" s="144" t="s">
        <v>342</v>
      </c>
      <c r="AU140" s="144" t="s">
        <v>181</v>
      </c>
      <c r="AY140" s="18" t="s">
        <v>163</v>
      </c>
      <c r="BE140" s="145">
        <f>IF(N140="základní",J140,0)</f>
        <v>0</v>
      </c>
      <c r="BF140" s="145">
        <f>IF(N140="snížená",J140,0)</f>
        <v>0</v>
      </c>
      <c r="BG140" s="145">
        <f>IF(N140="zákl. přenesená",J140,0)</f>
        <v>0</v>
      </c>
      <c r="BH140" s="145">
        <f>IF(N140="sníž. přenesená",J140,0)</f>
        <v>0</v>
      </c>
      <c r="BI140" s="145">
        <f>IF(N140="nulová",J140,0)</f>
        <v>0</v>
      </c>
      <c r="BJ140" s="18" t="s">
        <v>80</v>
      </c>
      <c r="BK140" s="145">
        <f>ROUND(I140*H140,2)</f>
        <v>0</v>
      </c>
      <c r="BL140" s="18" t="s">
        <v>90</v>
      </c>
      <c r="BM140" s="144" t="s">
        <v>248</v>
      </c>
    </row>
    <row r="141" spans="2:65" s="1" customFormat="1" ht="16.5" customHeight="1">
      <c r="B141" s="33"/>
      <c r="C141" s="179" t="s">
        <v>221</v>
      </c>
      <c r="D141" s="179" t="s">
        <v>342</v>
      </c>
      <c r="E141" s="180" t="s">
        <v>1679</v>
      </c>
      <c r="F141" s="181" t="s">
        <v>1680</v>
      </c>
      <c r="G141" s="182" t="s">
        <v>1036</v>
      </c>
      <c r="H141" s="183">
        <v>1</v>
      </c>
      <c r="I141" s="184"/>
      <c r="J141" s="185">
        <f>ROUND(I141*H141,2)</f>
        <v>0</v>
      </c>
      <c r="K141" s="181" t="s">
        <v>19</v>
      </c>
      <c r="L141" s="186"/>
      <c r="M141" s="187" t="s">
        <v>19</v>
      </c>
      <c r="N141" s="188" t="s">
        <v>44</v>
      </c>
      <c r="P141" s="142">
        <f>O141*H141</f>
        <v>0</v>
      </c>
      <c r="Q141" s="142">
        <v>0</v>
      </c>
      <c r="R141" s="142">
        <f>Q141*H141</f>
        <v>0</v>
      </c>
      <c r="S141" s="142">
        <v>0</v>
      </c>
      <c r="T141" s="143">
        <f>S141*H141</f>
        <v>0</v>
      </c>
      <c r="AR141" s="144" t="s">
        <v>215</v>
      </c>
      <c r="AT141" s="144" t="s">
        <v>342</v>
      </c>
      <c r="AU141" s="144" t="s">
        <v>181</v>
      </c>
      <c r="AY141" s="18" t="s">
        <v>163</v>
      </c>
      <c r="BE141" s="145">
        <f>IF(N141="základní",J141,0)</f>
        <v>0</v>
      </c>
      <c r="BF141" s="145">
        <f>IF(N141="snížená",J141,0)</f>
        <v>0</v>
      </c>
      <c r="BG141" s="145">
        <f>IF(N141="zákl. přenesená",J141,0)</f>
        <v>0</v>
      </c>
      <c r="BH141" s="145">
        <f>IF(N141="sníž. přenesená",J141,0)</f>
        <v>0</v>
      </c>
      <c r="BI141" s="145">
        <f>IF(N141="nulová",J141,0)</f>
        <v>0</v>
      </c>
      <c r="BJ141" s="18" t="s">
        <v>80</v>
      </c>
      <c r="BK141" s="145">
        <f>ROUND(I141*H141,2)</f>
        <v>0</v>
      </c>
      <c r="BL141" s="18" t="s">
        <v>90</v>
      </c>
      <c r="BM141" s="144" t="s">
        <v>259</v>
      </c>
    </row>
    <row r="142" spans="2:65" s="1" customFormat="1" ht="16.5" customHeight="1">
      <c r="B142" s="33"/>
      <c r="C142" s="179" t="s">
        <v>227</v>
      </c>
      <c r="D142" s="179" t="s">
        <v>342</v>
      </c>
      <c r="E142" s="180" t="s">
        <v>1681</v>
      </c>
      <c r="F142" s="181" t="s">
        <v>1682</v>
      </c>
      <c r="G142" s="182" t="s">
        <v>1036</v>
      </c>
      <c r="H142" s="183">
        <v>2</v>
      </c>
      <c r="I142" s="184"/>
      <c r="J142" s="185">
        <f>ROUND(I142*H142,2)</f>
        <v>0</v>
      </c>
      <c r="K142" s="181" t="s">
        <v>19</v>
      </c>
      <c r="L142" s="186"/>
      <c r="M142" s="187" t="s">
        <v>19</v>
      </c>
      <c r="N142" s="188" t="s">
        <v>44</v>
      </c>
      <c r="P142" s="142">
        <f>O142*H142</f>
        <v>0</v>
      </c>
      <c r="Q142" s="142">
        <v>0</v>
      </c>
      <c r="R142" s="142">
        <f>Q142*H142</f>
        <v>0</v>
      </c>
      <c r="S142" s="142">
        <v>0</v>
      </c>
      <c r="T142" s="143">
        <f>S142*H142</f>
        <v>0</v>
      </c>
      <c r="AR142" s="144" t="s">
        <v>215</v>
      </c>
      <c r="AT142" s="144" t="s">
        <v>342</v>
      </c>
      <c r="AU142" s="144" t="s">
        <v>181</v>
      </c>
      <c r="AY142" s="18" t="s">
        <v>163</v>
      </c>
      <c r="BE142" s="145">
        <f>IF(N142="základní",J142,0)</f>
        <v>0</v>
      </c>
      <c r="BF142" s="145">
        <f>IF(N142="snížená",J142,0)</f>
        <v>0</v>
      </c>
      <c r="BG142" s="145">
        <f>IF(N142="zákl. přenesená",J142,0)</f>
        <v>0</v>
      </c>
      <c r="BH142" s="145">
        <f>IF(N142="sníž. přenesená",J142,0)</f>
        <v>0</v>
      </c>
      <c r="BI142" s="145">
        <f>IF(N142="nulová",J142,0)</f>
        <v>0</v>
      </c>
      <c r="BJ142" s="18" t="s">
        <v>80</v>
      </c>
      <c r="BK142" s="145">
        <f>ROUND(I142*H142,2)</f>
        <v>0</v>
      </c>
      <c r="BL142" s="18" t="s">
        <v>90</v>
      </c>
      <c r="BM142" s="144" t="s">
        <v>285</v>
      </c>
    </row>
    <row r="143" spans="2:65" s="1" customFormat="1" ht="16.5" customHeight="1">
      <c r="B143" s="33"/>
      <c r="C143" s="179" t="s">
        <v>164</v>
      </c>
      <c r="D143" s="179" t="s">
        <v>342</v>
      </c>
      <c r="E143" s="180" t="s">
        <v>1683</v>
      </c>
      <c r="F143" s="181" t="s">
        <v>1684</v>
      </c>
      <c r="G143" s="182" t="s">
        <v>1036</v>
      </c>
      <c r="H143" s="183">
        <v>1</v>
      </c>
      <c r="I143" s="184"/>
      <c r="J143" s="185">
        <f>ROUND(I143*H143,2)</f>
        <v>0</v>
      </c>
      <c r="K143" s="181" t="s">
        <v>19</v>
      </c>
      <c r="L143" s="186"/>
      <c r="M143" s="187" t="s">
        <v>19</v>
      </c>
      <c r="N143" s="188" t="s">
        <v>44</v>
      </c>
      <c r="P143" s="142">
        <f>O143*H143</f>
        <v>0</v>
      </c>
      <c r="Q143" s="142">
        <v>0</v>
      </c>
      <c r="R143" s="142">
        <f>Q143*H143</f>
        <v>0</v>
      </c>
      <c r="S143" s="142">
        <v>0</v>
      </c>
      <c r="T143" s="143">
        <f>S143*H143</f>
        <v>0</v>
      </c>
      <c r="AR143" s="144" t="s">
        <v>215</v>
      </c>
      <c r="AT143" s="144" t="s">
        <v>342</v>
      </c>
      <c r="AU143" s="144" t="s">
        <v>181</v>
      </c>
      <c r="AY143" s="18" t="s">
        <v>163</v>
      </c>
      <c r="BE143" s="145">
        <f>IF(N143="základní",J143,0)</f>
        <v>0</v>
      </c>
      <c r="BF143" s="145">
        <f>IF(N143="snížená",J143,0)</f>
        <v>0</v>
      </c>
      <c r="BG143" s="145">
        <f>IF(N143="zákl. přenesená",J143,0)</f>
        <v>0</v>
      </c>
      <c r="BH143" s="145">
        <f>IF(N143="sníž. přenesená",J143,0)</f>
        <v>0</v>
      </c>
      <c r="BI143" s="145">
        <f>IF(N143="nulová",J143,0)</f>
        <v>0</v>
      </c>
      <c r="BJ143" s="18" t="s">
        <v>80</v>
      </c>
      <c r="BK143" s="145">
        <f>ROUND(I143*H143,2)</f>
        <v>0</v>
      </c>
      <c r="BL143" s="18" t="s">
        <v>90</v>
      </c>
      <c r="BM143" s="144" t="s">
        <v>298</v>
      </c>
    </row>
    <row r="144" spans="2:65" s="1" customFormat="1" ht="24.2" customHeight="1">
      <c r="B144" s="33"/>
      <c r="C144" s="179" t="s">
        <v>8</v>
      </c>
      <c r="D144" s="179" t="s">
        <v>342</v>
      </c>
      <c r="E144" s="180" t="s">
        <v>1685</v>
      </c>
      <c r="F144" s="181" t="s">
        <v>1686</v>
      </c>
      <c r="G144" s="182" t="s">
        <v>1036</v>
      </c>
      <c r="H144" s="183">
        <v>2</v>
      </c>
      <c r="I144" s="184"/>
      <c r="J144" s="185">
        <f>ROUND(I144*H144,2)</f>
        <v>0</v>
      </c>
      <c r="K144" s="181" t="s">
        <v>19</v>
      </c>
      <c r="L144" s="186"/>
      <c r="M144" s="187" t="s">
        <v>19</v>
      </c>
      <c r="N144" s="188" t="s">
        <v>44</v>
      </c>
      <c r="P144" s="142">
        <f>O144*H144</f>
        <v>0</v>
      </c>
      <c r="Q144" s="142">
        <v>0</v>
      </c>
      <c r="R144" s="142">
        <f>Q144*H144</f>
        <v>0</v>
      </c>
      <c r="S144" s="142">
        <v>0</v>
      </c>
      <c r="T144" s="143">
        <f>S144*H144</f>
        <v>0</v>
      </c>
      <c r="AR144" s="144" t="s">
        <v>215</v>
      </c>
      <c r="AT144" s="144" t="s">
        <v>342</v>
      </c>
      <c r="AU144" s="144" t="s">
        <v>181</v>
      </c>
      <c r="AY144" s="18" t="s">
        <v>163</v>
      </c>
      <c r="BE144" s="145">
        <f>IF(N144="základní",J144,0)</f>
        <v>0</v>
      </c>
      <c r="BF144" s="145">
        <f>IF(N144="snížená",J144,0)</f>
        <v>0</v>
      </c>
      <c r="BG144" s="145">
        <f>IF(N144="zákl. přenesená",J144,0)</f>
        <v>0</v>
      </c>
      <c r="BH144" s="145">
        <f>IF(N144="sníž. přenesená",J144,0)</f>
        <v>0</v>
      </c>
      <c r="BI144" s="145">
        <f>IF(N144="nulová",J144,0)</f>
        <v>0</v>
      </c>
      <c r="BJ144" s="18" t="s">
        <v>80</v>
      </c>
      <c r="BK144" s="145">
        <f>ROUND(I144*H144,2)</f>
        <v>0</v>
      </c>
      <c r="BL144" s="18" t="s">
        <v>90</v>
      </c>
      <c r="BM144" s="144" t="s">
        <v>316</v>
      </c>
    </row>
    <row r="145" spans="2:65" s="1" customFormat="1" ht="16.5" customHeight="1">
      <c r="B145" s="33"/>
      <c r="C145" s="179" t="s">
        <v>243</v>
      </c>
      <c r="D145" s="179" t="s">
        <v>342</v>
      </c>
      <c r="E145" s="180" t="s">
        <v>1687</v>
      </c>
      <c r="F145" s="181" t="s">
        <v>1688</v>
      </c>
      <c r="G145" s="182" t="s">
        <v>1036</v>
      </c>
      <c r="H145" s="183">
        <v>1</v>
      </c>
      <c r="I145" s="184"/>
      <c r="J145" s="185">
        <f>ROUND(I145*H145,2)</f>
        <v>0</v>
      </c>
      <c r="K145" s="181" t="s">
        <v>19</v>
      </c>
      <c r="L145" s="186"/>
      <c r="M145" s="187" t="s">
        <v>19</v>
      </c>
      <c r="N145" s="188" t="s">
        <v>44</v>
      </c>
      <c r="P145" s="142">
        <f>O145*H145</f>
        <v>0</v>
      </c>
      <c r="Q145" s="142">
        <v>0</v>
      </c>
      <c r="R145" s="142">
        <f>Q145*H145</f>
        <v>0</v>
      </c>
      <c r="S145" s="142">
        <v>0</v>
      </c>
      <c r="T145" s="143">
        <f>S145*H145</f>
        <v>0</v>
      </c>
      <c r="AR145" s="144" t="s">
        <v>215</v>
      </c>
      <c r="AT145" s="144" t="s">
        <v>342</v>
      </c>
      <c r="AU145" s="144" t="s">
        <v>181</v>
      </c>
      <c r="AY145" s="18" t="s">
        <v>163</v>
      </c>
      <c r="BE145" s="145">
        <f>IF(N145="základní",J145,0)</f>
        <v>0</v>
      </c>
      <c r="BF145" s="145">
        <f>IF(N145="snížená",J145,0)</f>
        <v>0</v>
      </c>
      <c r="BG145" s="145">
        <f>IF(N145="zákl. přenesená",J145,0)</f>
        <v>0</v>
      </c>
      <c r="BH145" s="145">
        <f>IF(N145="sníž. přenesená",J145,0)</f>
        <v>0</v>
      </c>
      <c r="BI145" s="145">
        <f>IF(N145="nulová",J145,0)</f>
        <v>0</v>
      </c>
      <c r="BJ145" s="18" t="s">
        <v>80</v>
      </c>
      <c r="BK145" s="145">
        <f>ROUND(I145*H145,2)</f>
        <v>0</v>
      </c>
      <c r="BL145" s="18" t="s">
        <v>90</v>
      </c>
      <c r="BM145" s="144" t="s">
        <v>349</v>
      </c>
    </row>
    <row r="146" spans="2:65" s="1" customFormat="1" ht="16.5" customHeight="1">
      <c r="B146" s="33"/>
      <c r="C146" s="179" t="s">
        <v>248</v>
      </c>
      <c r="D146" s="179" t="s">
        <v>342</v>
      </c>
      <c r="E146" s="180" t="s">
        <v>1689</v>
      </c>
      <c r="F146" s="181" t="s">
        <v>1690</v>
      </c>
      <c r="G146" s="182" t="s">
        <v>1036</v>
      </c>
      <c r="H146" s="183">
        <v>1</v>
      </c>
      <c r="I146" s="184"/>
      <c r="J146" s="185">
        <f>ROUND(I146*H146,2)</f>
        <v>0</v>
      </c>
      <c r="K146" s="181" t="s">
        <v>19</v>
      </c>
      <c r="L146" s="186"/>
      <c r="M146" s="187" t="s">
        <v>19</v>
      </c>
      <c r="N146" s="188" t="s">
        <v>44</v>
      </c>
      <c r="P146" s="142">
        <f>O146*H146</f>
        <v>0</v>
      </c>
      <c r="Q146" s="142">
        <v>0</v>
      </c>
      <c r="R146" s="142">
        <f>Q146*H146</f>
        <v>0</v>
      </c>
      <c r="S146" s="142">
        <v>0</v>
      </c>
      <c r="T146" s="143">
        <f>S146*H146</f>
        <v>0</v>
      </c>
      <c r="AR146" s="144" t="s">
        <v>215</v>
      </c>
      <c r="AT146" s="144" t="s">
        <v>342</v>
      </c>
      <c r="AU146" s="144" t="s">
        <v>181</v>
      </c>
      <c r="AY146" s="18" t="s">
        <v>163</v>
      </c>
      <c r="BE146" s="145">
        <f>IF(N146="základní",J146,0)</f>
        <v>0</v>
      </c>
      <c r="BF146" s="145">
        <f>IF(N146="snížená",J146,0)</f>
        <v>0</v>
      </c>
      <c r="BG146" s="145">
        <f>IF(N146="zákl. přenesená",J146,0)</f>
        <v>0</v>
      </c>
      <c r="BH146" s="145">
        <f>IF(N146="sníž. přenesená",J146,0)</f>
        <v>0</v>
      </c>
      <c r="BI146" s="145">
        <f>IF(N146="nulová",J146,0)</f>
        <v>0</v>
      </c>
      <c r="BJ146" s="18" t="s">
        <v>80</v>
      </c>
      <c r="BK146" s="145">
        <f>ROUND(I146*H146,2)</f>
        <v>0</v>
      </c>
      <c r="BL146" s="18" t="s">
        <v>90</v>
      </c>
      <c r="BM146" s="144" t="s">
        <v>357</v>
      </c>
    </row>
    <row r="147" spans="2:65" s="1" customFormat="1" ht="16.5" customHeight="1">
      <c r="B147" s="33"/>
      <c r="C147" s="179" t="s">
        <v>254</v>
      </c>
      <c r="D147" s="179" t="s">
        <v>342</v>
      </c>
      <c r="E147" s="180" t="s">
        <v>1691</v>
      </c>
      <c r="F147" s="181" t="s">
        <v>1692</v>
      </c>
      <c r="G147" s="182" t="s">
        <v>1036</v>
      </c>
      <c r="H147" s="183">
        <v>1</v>
      </c>
      <c r="I147" s="184"/>
      <c r="J147" s="185">
        <f>ROUND(I147*H147,2)</f>
        <v>0</v>
      </c>
      <c r="K147" s="181" t="s">
        <v>19</v>
      </c>
      <c r="L147" s="186"/>
      <c r="M147" s="187" t="s">
        <v>19</v>
      </c>
      <c r="N147" s="188" t="s">
        <v>44</v>
      </c>
      <c r="P147" s="142">
        <f>O147*H147</f>
        <v>0</v>
      </c>
      <c r="Q147" s="142">
        <v>0</v>
      </c>
      <c r="R147" s="142">
        <f>Q147*H147</f>
        <v>0</v>
      </c>
      <c r="S147" s="142">
        <v>0</v>
      </c>
      <c r="T147" s="143">
        <f>S147*H147</f>
        <v>0</v>
      </c>
      <c r="AR147" s="144" t="s">
        <v>215</v>
      </c>
      <c r="AT147" s="144" t="s">
        <v>342</v>
      </c>
      <c r="AU147" s="144" t="s">
        <v>181</v>
      </c>
      <c r="AY147" s="18" t="s">
        <v>163</v>
      </c>
      <c r="BE147" s="145">
        <f>IF(N147="základní",J147,0)</f>
        <v>0</v>
      </c>
      <c r="BF147" s="145">
        <f>IF(N147="snížená",J147,0)</f>
        <v>0</v>
      </c>
      <c r="BG147" s="145">
        <f>IF(N147="zákl. přenesená",J147,0)</f>
        <v>0</v>
      </c>
      <c r="BH147" s="145">
        <f>IF(N147="sníž. přenesená",J147,0)</f>
        <v>0</v>
      </c>
      <c r="BI147" s="145">
        <f>IF(N147="nulová",J147,0)</f>
        <v>0</v>
      </c>
      <c r="BJ147" s="18" t="s">
        <v>80</v>
      </c>
      <c r="BK147" s="145">
        <f>ROUND(I147*H147,2)</f>
        <v>0</v>
      </c>
      <c r="BL147" s="18" t="s">
        <v>90</v>
      </c>
      <c r="BM147" s="144" t="s">
        <v>364</v>
      </c>
    </row>
    <row r="148" spans="2:65" s="1" customFormat="1" ht="16.5" customHeight="1">
      <c r="B148" s="33"/>
      <c r="C148" s="179" t="s">
        <v>259</v>
      </c>
      <c r="D148" s="179" t="s">
        <v>342</v>
      </c>
      <c r="E148" s="180" t="s">
        <v>1693</v>
      </c>
      <c r="F148" s="181" t="s">
        <v>1694</v>
      </c>
      <c r="G148" s="182" t="s">
        <v>1036</v>
      </c>
      <c r="H148" s="183">
        <v>8</v>
      </c>
      <c r="I148" s="184"/>
      <c r="J148" s="185">
        <f>ROUND(I148*H148,2)</f>
        <v>0</v>
      </c>
      <c r="K148" s="181" t="s">
        <v>19</v>
      </c>
      <c r="L148" s="186"/>
      <c r="M148" s="187" t="s">
        <v>19</v>
      </c>
      <c r="N148" s="188" t="s">
        <v>44</v>
      </c>
      <c r="P148" s="142">
        <f>O148*H148</f>
        <v>0</v>
      </c>
      <c r="Q148" s="142">
        <v>0</v>
      </c>
      <c r="R148" s="142">
        <f>Q148*H148</f>
        <v>0</v>
      </c>
      <c r="S148" s="142">
        <v>0</v>
      </c>
      <c r="T148" s="143">
        <f>S148*H148</f>
        <v>0</v>
      </c>
      <c r="AR148" s="144" t="s">
        <v>215</v>
      </c>
      <c r="AT148" s="144" t="s">
        <v>342</v>
      </c>
      <c r="AU148" s="144" t="s">
        <v>181</v>
      </c>
      <c r="AY148" s="18" t="s">
        <v>163</v>
      </c>
      <c r="BE148" s="145">
        <f>IF(N148="základní",J148,0)</f>
        <v>0</v>
      </c>
      <c r="BF148" s="145">
        <f>IF(N148="snížená",J148,0)</f>
        <v>0</v>
      </c>
      <c r="BG148" s="145">
        <f>IF(N148="zákl. přenesená",J148,0)</f>
        <v>0</v>
      </c>
      <c r="BH148" s="145">
        <f>IF(N148="sníž. přenesená",J148,0)</f>
        <v>0</v>
      </c>
      <c r="BI148" s="145">
        <f>IF(N148="nulová",J148,0)</f>
        <v>0</v>
      </c>
      <c r="BJ148" s="18" t="s">
        <v>80</v>
      </c>
      <c r="BK148" s="145">
        <f>ROUND(I148*H148,2)</f>
        <v>0</v>
      </c>
      <c r="BL148" s="18" t="s">
        <v>90</v>
      </c>
      <c r="BM148" s="144" t="s">
        <v>371</v>
      </c>
    </row>
    <row r="149" spans="2:65" s="1" customFormat="1" ht="16.5" customHeight="1">
      <c r="B149" s="33"/>
      <c r="C149" s="179" t="s">
        <v>278</v>
      </c>
      <c r="D149" s="179" t="s">
        <v>342</v>
      </c>
      <c r="E149" s="180" t="s">
        <v>1695</v>
      </c>
      <c r="F149" s="181" t="s">
        <v>1696</v>
      </c>
      <c r="G149" s="182" t="s">
        <v>1036</v>
      </c>
      <c r="H149" s="183">
        <v>9</v>
      </c>
      <c r="I149" s="184"/>
      <c r="J149" s="185">
        <f>ROUND(I149*H149,2)</f>
        <v>0</v>
      </c>
      <c r="K149" s="181" t="s">
        <v>19</v>
      </c>
      <c r="L149" s="186"/>
      <c r="M149" s="187" t="s">
        <v>19</v>
      </c>
      <c r="N149" s="188" t="s">
        <v>44</v>
      </c>
      <c r="P149" s="142">
        <f>O149*H149</f>
        <v>0</v>
      </c>
      <c r="Q149" s="142">
        <v>0</v>
      </c>
      <c r="R149" s="142">
        <f>Q149*H149</f>
        <v>0</v>
      </c>
      <c r="S149" s="142">
        <v>0</v>
      </c>
      <c r="T149" s="143">
        <f>S149*H149</f>
        <v>0</v>
      </c>
      <c r="AR149" s="144" t="s">
        <v>215</v>
      </c>
      <c r="AT149" s="144" t="s">
        <v>342</v>
      </c>
      <c r="AU149" s="144" t="s">
        <v>181</v>
      </c>
      <c r="AY149" s="18" t="s">
        <v>163</v>
      </c>
      <c r="BE149" s="145">
        <f>IF(N149="základní",J149,0)</f>
        <v>0</v>
      </c>
      <c r="BF149" s="145">
        <f>IF(N149="snížená",J149,0)</f>
        <v>0</v>
      </c>
      <c r="BG149" s="145">
        <f>IF(N149="zákl. přenesená",J149,0)</f>
        <v>0</v>
      </c>
      <c r="BH149" s="145">
        <f>IF(N149="sníž. přenesená",J149,0)</f>
        <v>0</v>
      </c>
      <c r="BI149" s="145">
        <f>IF(N149="nulová",J149,0)</f>
        <v>0</v>
      </c>
      <c r="BJ149" s="18" t="s">
        <v>80</v>
      </c>
      <c r="BK149" s="145">
        <f>ROUND(I149*H149,2)</f>
        <v>0</v>
      </c>
      <c r="BL149" s="18" t="s">
        <v>90</v>
      </c>
      <c r="BM149" s="144" t="s">
        <v>381</v>
      </c>
    </row>
    <row r="150" spans="2:65" s="11" customFormat="1" ht="20.85" customHeight="1">
      <c r="B150" s="121"/>
      <c r="D150" s="122" t="s">
        <v>72</v>
      </c>
      <c r="E150" s="131" t="s">
        <v>1028</v>
      </c>
      <c r="F150" s="131" t="s">
        <v>1697</v>
      </c>
      <c r="I150" s="124"/>
      <c r="J150" s="132">
        <f>BK150</f>
        <v>0</v>
      </c>
      <c r="L150" s="121"/>
      <c r="M150" s="126"/>
      <c r="P150" s="127">
        <f>SUM(P151:P171)</f>
        <v>0</v>
      </c>
      <c r="R150" s="127">
        <f>SUM(R151:R171)</f>
        <v>0</v>
      </c>
      <c r="T150" s="128">
        <f>SUM(T151:T171)</f>
        <v>0</v>
      </c>
      <c r="AR150" s="122" t="s">
        <v>80</v>
      </c>
      <c r="AT150" s="129" t="s">
        <v>72</v>
      </c>
      <c r="AU150" s="129" t="s">
        <v>82</v>
      </c>
      <c r="AY150" s="122" t="s">
        <v>163</v>
      </c>
      <c r="BK150" s="130">
        <f>SUM(BK151:BK171)</f>
        <v>0</v>
      </c>
    </row>
    <row r="151" spans="2:65" s="1" customFormat="1" ht="21.75" customHeight="1">
      <c r="B151" s="33"/>
      <c r="C151" s="179" t="s">
        <v>285</v>
      </c>
      <c r="D151" s="179" t="s">
        <v>342</v>
      </c>
      <c r="E151" s="180" t="s">
        <v>1665</v>
      </c>
      <c r="F151" s="181" t="s">
        <v>1666</v>
      </c>
      <c r="G151" s="182" t="s">
        <v>1036</v>
      </c>
      <c r="H151" s="183">
        <v>1</v>
      </c>
      <c r="I151" s="184"/>
      <c r="J151" s="185">
        <f>ROUND(I151*H151,2)</f>
        <v>0</v>
      </c>
      <c r="K151" s="181" t="s">
        <v>19</v>
      </c>
      <c r="L151" s="186"/>
      <c r="M151" s="187" t="s">
        <v>19</v>
      </c>
      <c r="N151" s="188" t="s">
        <v>44</v>
      </c>
      <c r="P151" s="142">
        <f>O151*H151</f>
        <v>0</v>
      </c>
      <c r="Q151" s="142">
        <v>0</v>
      </c>
      <c r="R151" s="142">
        <f>Q151*H151</f>
        <v>0</v>
      </c>
      <c r="S151" s="142">
        <v>0</v>
      </c>
      <c r="T151" s="143">
        <f>S151*H151</f>
        <v>0</v>
      </c>
      <c r="AR151" s="144" t="s">
        <v>215</v>
      </c>
      <c r="AT151" s="144" t="s">
        <v>342</v>
      </c>
      <c r="AU151" s="144" t="s">
        <v>181</v>
      </c>
      <c r="AY151" s="18" t="s">
        <v>163</v>
      </c>
      <c r="BE151" s="145">
        <f>IF(N151="základní",J151,0)</f>
        <v>0</v>
      </c>
      <c r="BF151" s="145">
        <f>IF(N151="snížená",J151,0)</f>
        <v>0</v>
      </c>
      <c r="BG151" s="145">
        <f>IF(N151="zákl. přenesená",J151,0)</f>
        <v>0</v>
      </c>
      <c r="BH151" s="145">
        <f>IF(N151="sníž. přenesená",J151,0)</f>
        <v>0</v>
      </c>
      <c r="BI151" s="145">
        <f>IF(N151="nulová",J151,0)</f>
        <v>0</v>
      </c>
      <c r="BJ151" s="18" t="s">
        <v>80</v>
      </c>
      <c r="BK151" s="145">
        <f>ROUND(I151*H151,2)</f>
        <v>0</v>
      </c>
      <c r="BL151" s="18" t="s">
        <v>90</v>
      </c>
      <c r="BM151" s="144" t="s">
        <v>391</v>
      </c>
    </row>
    <row r="152" spans="2:65" s="1" customFormat="1" ht="24.2" customHeight="1">
      <c r="B152" s="33"/>
      <c r="C152" s="179" t="s">
        <v>292</v>
      </c>
      <c r="D152" s="179" t="s">
        <v>342</v>
      </c>
      <c r="E152" s="180" t="s">
        <v>1667</v>
      </c>
      <c r="F152" s="181" t="s">
        <v>1668</v>
      </c>
      <c r="G152" s="182" t="s">
        <v>1036</v>
      </c>
      <c r="H152" s="183">
        <v>1</v>
      </c>
      <c r="I152" s="184"/>
      <c r="J152" s="185">
        <f>ROUND(I152*H152,2)</f>
        <v>0</v>
      </c>
      <c r="K152" s="181" t="s">
        <v>19</v>
      </c>
      <c r="L152" s="186"/>
      <c r="M152" s="187" t="s">
        <v>19</v>
      </c>
      <c r="N152" s="188" t="s">
        <v>44</v>
      </c>
      <c r="P152" s="142">
        <f>O152*H152</f>
        <v>0</v>
      </c>
      <c r="Q152" s="142">
        <v>0</v>
      </c>
      <c r="R152" s="142">
        <f>Q152*H152</f>
        <v>0</v>
      </c>
      <c r="S152" s="142">
        <v>0</v>
      </c>
      <c r="T152" s="143">
        <f>S152*H152</f>
        <v>0</v>
      </c>
      <c r="AR152" s="144" t="s">
        <v>215</v>
      </c>
      <c r="AT152" s="144" t="s">
        <v>342</v>
      </c>
      <c r="AU152" s="144" t="s">
        <v>181</v>
      </c>
      <c r="AY152" s="18" t="s">
        <v>163</v>
      </c>
      <c r="BE152" s="145">
        <f>IF(N152="základní",J152,0)</f>
        <v>0</v>
      </c>
      <c r="BF152" s="145">
        <f>IF(N152="snížená",J152,0)</f>
        <v>0</v>
      </c>
      <c r="BG152" s="145">
        <f>IF(N152="zákl. přenesená",J152,0)</f>
        <v>0</v>
      </c>
      <c r="BH152" s="145">
        <f>IF(N152="sníž. přenesená",J152,0)</f>
        <v>0</v>
      </c>
      <c r="BI152" s="145">
        <f>IF(N152="nulová",J152,0)</f>
        <v>0</v>
      </c>
      <c r="BJ152" s="18" t="s">
        <v>80</v>
      </c>
      <c r="BK152" s="145">
        <f>ROUND(I152*H152,2)</f>
        <v>0</v>
      </c>
      <c r="BL152" s="18" t="s">
        <v>90</v>
      </c>
      <c r="BM152" s="144" t="s">
        <v>404</v>
      </c>
    </row>
    <row r="153" spans="2:65" s="1" customFormat="1" ht="24.2" customHeight="1">
      <c r="B153" s="33"/>
      <c r="C153" s="179" t="s">
        <v>298</v>
      </c>
      <c r="D153" s="179" t="s">
        <v>342</v>
      </c>
      <c r="E153" s="180" t="s">
        <v>1698</v>
      </c>
      <c r="F153" s="181" t="s">
        <v>1699</v>
      </c>
      <c r="G153" s="182" t="s">
        <v>1036</v>
      </c>
      <c r="H153" s="183">
        <v>1</v>
      </c>
      <c r="I153" s="184"/>
      <c r="J153" s="185">
        <f>ROUND(I153*H153,2)</f>
        <v>0</v>
      </c>
      <c r="K153" s="181" t="s">
        <v>19</v>
      </c>
      <c r="L153" s="186"/>
      <c r="M153" s="187" t="s">
        <v>19</v>
      </c>
      <c r="N153" s="188" t="s">
        <v>44</v>
      </c>
      <c r="P153" s="142">
        <f>O153*H153</f>
        <v>0</v>
      </c>
      <c r="Q153" s="142">
        <v>0</v>
      </c>
      <c r="R153" s="142">
        <f>Q153*H153</f>
        <v>0</v>
      </c>
      <c r="S153" s="142">
        <v>0</v>
      </c>
      <c r="T153" s="143">
        <f>S153*H153</f>
        <v>0</v>
      </c>
      <c r="AR153" s="144" t="s">
        <v>215</v>
      </c>
      <c r="AT153" s="144" t="s">
        <v>342</v>
      </c>
      <c r="AU153" s="144" t="s">
        <v>181</v>
      </c>
      <c r="AY153" s="18" t="s">
        <v>163</v>
      </c>
      <c r="BE153" s="145">
        <f>IF(N153="základní",J153,0)</f>
        <v>0</v>
      </c>
      <c r="BF153" s="145">
        <f>IF(N153="snížená",J153,0)</f>
        <v>0</v>
      </c>
      <c r="BG153" s="145">
        <f>IF(N153="zákl. přenesená",J153,0)</f>
        <v>0</v>
      </c>
      <c r="BH153" s="145">
        <f>IF(N153="sníž. přenesená",J153,0)</f>
        <v>0</v>
      </c>
      <c r="BI153" s="145">
        <f>IF(N153="nulová",J153,0)</f>
        <v>0</v>
      </c>
      <c r="BJ153" s="18" t="s">
        <v>80</v>
      </c>
      <c r="BK153" s="145">
        <f>ROUND(I153*H153,2)</f>
        <v>0</v>
      </c>
      <c r="BL153" s="18" t="s">
        <v>90</v>
      </c>
      <c r="BM153" s="144" t="s">
        <v>418</v>
      </c>
    </row>
    <row r="154" spans="2:65" s="1" customFormat="1" ht="16.5" customHeight="1">
      <c r="B154" s="33"/>
      <c r="C154" s="179" t="s">
        <v>7</v>
      </c>
      <c r="D154" s="179" t="s">
        <v>342</v>
      </c>
      <c r="E154" s="180" t="s">
        <v>1700</v>
      </c>
      <c r="F154" s="181" t="s">
        <v>1701</v>
      </c>
      <c r="G154" s="182" t="s">
        <v>1036</v>
      </c>
      <c r="H154" s="183">
        <v>1</v>
      </c>
      <c r="I154" s="184"/>
      <c r="J154" s="185">
        <f>ROUND(I154*H154,2)</f>
        <v>0</v>
      </c>
      <c r="K154" s="181" t="s">
        <v>19</v>
      </c>
      <c r="L154" s="186"/>
      <c r="M154" s="187" t="s">
        <v>19</v>
      </c>
      <c r="N154" s="188" t="s">
        <v>44</v>
      </c>
      <c r="P154" s="142">
        <f>O154*H154</f>
        <v>0</v>
      </c>
      <c r="Q154" s="142">
        <v>0</v>
      </c>
      <c r="R154" s="142">
        <f>Q154*H154</f>
        <v>0</v>
      </c>
      <c r="S154" s="142">
        <v>0</v>
      </c>
      <c r="T154" s="143">
        <f>S154*H154</f>
        <v>0</v>
      </c>
      <c r="AR154" s="144" t="s">
        <v>215</v>
      </c>
      <c r="AT154" s="144" t="s">
        <v>342</v>
      </c>
      <c r="AU154" s="144" t="s">
        <v>181</v>
      </c>
      <c r="AY154" s="18" t="s">
        <v>163</v>
      </c>
      <c r="BE154" s="145">
        <f>IF(N154="základní",J154,0)</f>
        <v>0</v>
      </c>
      <c r="BF154" s="145">
        <f>IF(N154="snížená",J154,0)</f>
        <v>0</v>
      </c>
      <c r="BG154" s="145">
        <f>IF(N154="zákl. přenesená",J154,0)</f>
        <v>0</v>
      </c>
      <c r="BH154" s="145">
        <f>IF(N154="sníž. přenesená",J154,0)</f>
        <v>0</v>
      </c>
      <c r="BI154" s="145">
        <f>IF(N154="nulová",J154,0)</f>
        <v>0</v>
      </c>
      <c r="BJ154" s="18" t="s">
        <v>80</v>
      </c>
      <c r="BK154" s="145">
        <f>ROUND(I154*H154,2)</f>
        <v>0</v>
      </c>
      <c r="BL154" s="18" t="s">
        <v>90</v>
      </c>
      <c r="BM154" s="144" t="s">
        <v>423</v>
      </c>
    </row>
    <row r="155" spans="2:65" s="1" customFormat="1" ht="16.5" customHeight="1">
      <c r="B155" s="33"/>
      <c r="C155" s="179" t="s">
        <v>316</v>
      </c>
      <c r="D155" s="179" t="s">
        <v>342</v>
      </c>
      <c r="E155" s="180" t="s">
        <v>1673</v>
      </c>
      <c r="F155" s="181" t="s">
        <v>1674</v>
      </c>
      <c r="G155" s="182" t="s">
        <v>1036</v>
      </c>
      <c r="H155" s="183">
        <v>1</v>
      </c>
      <c r="I155" s="184"/>
      <c r="J155" s="185">
        <f>ROUND(I155*H155,2)</f>
        <v>0</v>
      </c>
      <c r="K155" s="181" t="s">
        <v>19</v>
      </c>
      <c r="L155" s="186"/>
      <c r="M155" s="187" t="s">
        <v>19</v>
      </c>
      <c r="N155" s="188" t="s">
        <v>44</v>
      </c>
      <c r="P155" s="142">
        <f>O155*H155</f>
        <v>0</v>
      </c>
      <c r="Q155" s="142">
        <v>0</v>
      </c>
      <c r="R155" s="142">
        <f>Q155*H155</f>
        <v>0</v>
      </c>
      <c r="S155" s="142">
        <v>0</v>
      </c>
      <c r="T155" s="143">
        <f>S155*H155</f>
        <v>0</v>
      </c>
      <c r="AR155" s="144" t="s">
        <v>215</v>
      </c>
      <c r="AT155" s="144" t="s">
        <v>342</v>
      </c>
      <c r="AU155" s="144" t="s">
        <v>181</v>
      </c>
      <c r="AY155" s="18" t="s">
        <v>163</v>
      </c>
      <c r="BE155" s="145">
        <f>IF(N155="základní",J155,0)</f>
        <v>0</v>
      </c>
      <c r="BF155" s="145">
        <f>IF(N155="snížená",J155,0)</f>
        <v>0</v>
      </c>
      <c r="BG155" s="145">
        <f>IF(N155="zákl. přenesená",J155,0)</f>
        <v>0</v>
      </c>
      <c r="BH155" s="145">
        <f>IF(N155="sníž. přenesená",J155,0)</f>
        <v>0</v>
      </c>
      <c r="BI155" s="145">
        <f>IF(N155="nulová",J155,0)</f>
        <v>0</v>
      </c>
      <c r="BJ155" s="18" t="s">
        <v>80</v>
      </c>
      <c r="BK155" s="145">
        <f>ROUND(I155*H155,2)</f>
        <v>0</v>
      </c>
      <c r="BL155" s="18" t="s">
        <v>90</v>
      </c>
      <c r="BM155" s="144" t="s">
        <v>432</v>
      </c>
    </row>
    <row r="156" spans="2:65" s="1" customFormat="1" ht="16.5" customHeight="1">
      <c r="B156" s="33"/>
      <c r="C156" s="179" t="s">
        <v>341</v>
      </c>
      <c r="D156" s="179" t="s">
        <v>342</v>
      </c>
      <c r="E156" s="180" t="s">
        <v>1675</v>
      </c>
      <c r="F156" s="181" t="s">
        <v>1676</v>
      </c>
      <c r="G156" s="182" t="s">
        <v>1036</v>
      </c>
      <c r="H156" s="183">
        <v>1</v>
      </c>
      <c r="I156" s="184"/>
      <c r="J156" s="185">
        <f>ROUND(I156*H156,2)</f>
        <v>0</v>
      </c>
      <c r="K156" s="181" t="s">
        <v>19</v>
      </c>
      <c r="L156" s="186"/>
      <c r="M156" s="187" t="s">
        <v>19</v>
      </c>
      <c r="N156" s="188" t="s">
        <v>44</v>
      </c>
      <c r="P156" s="142">
        <f>O156*H156</f>
        <v>0</v>
      </c>
      <c r="Q156" s="142">
        <v>0</v>
      </c>
      <c r="R156" s="142">
        <f>Q156*H156</f>
        <v>0</v>
      </c>
      <c r="S156" s="142">
        <v>0</v>
      </c>
      <c r="T156" s="143">
        <f>S156*H156</f>
        <v>0</v>
      </c>
      <c r="AR156" s="144" t="s">
        <v>215</v>
      </c>
      <c r="AT156" s="144" t="s">
        <v>342</v>
      </c>
      <c r="AU156" s="144" t="s">
        <v>181</v>
      </c>
      <c r="AY156" s="18" t="s">
        <v>163</v>
      </c>
      <c r="BE156" s="145">
        <f>IF(N156="základní",J156,0)</f>
        <v>0</v>
      </c>
      <c r="BF156" s="145">
        <f>IF(N156="snížená",J156,0)</f>
        <v>0</v>
      </c>
      <c r="BG156" s="145">
        <f>IF(N156="zákl. přenesená",J156,0)</f>
        <v>0</v>
      </c>
      <c r="BH156" s="145">
        <f>IF(N156="sníž. přenesená",J156,0)</f>
        <v>0</v>
      </c>
      <c r="BI156" s="145">
        <f>IF(N156="nulová",J156,0)</f>
        <v>0</v>
      </c>
      <c r="BJ156" s="18" t="s">
        <v>80</v>
      </c>
      <c r="BK156" s="145">
        <f>ROUND(I156*H156,2)</f>
        <v>0</v>
      </c>
      <c r="BL156" s="18" t="s">
        <v>90</v>
      </c>
      <c r="BM156" s="144" t="s">
        <v>445</v>
      </c>
    </row>
    <row r="157" spans="2:65" s="1" customFormat="1" ht="16.5" customHeight="1">
      <c r="B157" s="33"/>
      <c r="C157" s="179" t="s">
        <v>349</v>
      </c>
      <c r="D157" s="179" t="s">
        <v>342</v>
      </c>
      <c r="E157" s="180" t="s">
        <v>1677</v>
      </c>
      <c r="F157" s="181" t="s">
        <v>1678</v>
      </c>
      <c r="G157" s="182" t="s">
        <v>1036</v>
      </c>
      <c r="H157" s="183">
        <v>1</v>
      </c>
      <c r="I157" s="184"/>
      <c r="J157" s="185">
        <f>ROUND(I157*H157,2)</f>
        <v>0</v>
      </c>
      <c r="K157" s="181" t="s">
        <v>19</v>
      </c>
      <c r="L157" s="186"/>
      <c r="M157" s="187" t="s">
        <v>19</v>
      </c>
      <c r="N157" s="188" t="s">
        <v>44</v>
      </c>
      <c r="P157" s="142">
        <f>O157*H157</f>
        <v>0</v>
      </c>
      <c r="Q157" s="142">
        <v>0</v>
      </c>
      <c r="R157" s="142">
        <f>Q157*H157</f>
        <v>0</v>
      </c>
      <c r="S157" s="142">
        <v>0</v>
      </c>
      <c r="T157" s="143">
        <f>S157*H157</f>
        <v>0</v>
      </c>
      <c r="AR157" s="144" t="s">
        <v>215</v>
      </c>
      <c r="AT157" s="144" t="s">
        <v>342</v>
      </c>
      <c r="AU157" s="144" t="s">
        <v>181</v>
      </c>
      <c r="AY157" s="18" t="s">
        <v>163</v>
      </c>
      <c r="BE157" s="145">
        <f>IF(N157="základní",J157,0)</f>
        <v>0</v>
      </c>
      <c r="BF157" s="145">
        <f>IF(N157="snížená",J157,0)</f>
        <v>0</v>
      </c>
      <c r="BG157" s="145">
        <f>IF(N157="zákl. přenesená",J157,0)</f>
        <v>0</v>
      </c>
      <c r="BH157" s="145">
        <f>IF(N157="sníž. přenesená",J157,0)</f>
        <v>0</v>
      </c>
      <c r="BI157" s="145">
        <f>IF(N157="nulová",J157,0)</f>
        <v>0</v>
      </c>
      <c r="BJ157" s="18" t="s">
        <v>80</v>
      </c>
      <c r="BK157" s="145">
        <f>ROUND(I157*H157,2)</f>
        <v>0</v>
      </c>
      <c r="BL157" s="18" t="s">
        <v>90</v>
      </c>
      <c r="BM157" s="144" t="s">
        <v>459</v>
      </c>
    </row>
    <row r="158" spans="2:65" s="1" customFormat="1" ht="16.5" customHeight="1">
      <c r="B158" s="33"/>
      <c r="C158" s="179" t="s">
        <v>354</v>
      </c>
      <c r="D158" s="179" t="s">
        <v>342</v>
      </c>
      <c r="E158" s="180" t="s">
        <v>1679</v>
      </c>
      <c r="F158" s="181" t="s">
        <v>1680</v>
      </c>
      <c r="G158" s="182" t="s">
        <v>1036</v>
      </c>
      <c r="H158" s="183">
        <v>2</v>
      </c>
      <c r="I158" s="184"/>
      <c r="J158" s="185">
        <f>ROUND(I158*H158,2)</f>
        <v>0</v>
      </c>
      <c r="K158" s="181" t="s">
        <v>19</v>
      </c>
      <c r="L158" s="186"/>
      <c r="M158" s="187" t="s">
        <v>19</v>
      </c>
      <c r="N158" s="188" t="s">
        <v>44</v>
      </c>
      <c r="P158" s="142">
        <f>O158*H158</f>
        <v>0</v>
      </c>
      <c r="Q158" s="142">
        <v>0</v>
      </c>
      <c r="R158" s="142">
        <f>Q158*H158</f>
        <v>0</v>
      </c>
      <c r="S158" s="142">
        <v>0</v>
      </c>
      <c r="T158" s="143">
        <f>S158*H158</f>
        <v>0</v>
      </c>
      <c r="AR158" s="144" t="s">
        <v>215</v>
      </c>
      <c r="AT158" s="144" t="s">
        <v>342</v>
      </c>
      <c r="AU158" s="144" t="s">
        <v>181</v>
      </c>
      <c r="AY158" s="18" t="s">
        <v>163</v>
      </c>
      <c r="BE158" s="145">
        <f>IF(N158="základní",J158,0)</f>
        <v>0</v>
      </c>
      <c r="BF158" s="145">
        <f>IF(N158="snížená",J158,0)</f>
        <v>0</v>
      </c>
      <c r="BG158" s="145">
        <f>IF(N158="zákl. přenesená",J158,0)</f>
        <v>0</v>
      </c>
      <c r="BH158" s="145">
        <f>IF(N158="sníž. přenesená",J158,0)</f>
        <v>0</v>
      </c>
      <c r="BI158" s="145">
        <f>IF(N158="nulová",J158,0)</f>
        <v>0</v>
      </c>
      <c r="BJ158" s="18" t="s">
        <v>80</v>
      </c>
      <c r="BK158" s="145">
        <f>ROUND(I158*H158,2)</f>
        <v>0</v>
      </c>
      <c r="BL158" s="18" t="s">
        <v>90</v>
      </c>
      <c r="BM158" s="144" t="s">
        <v>474</v>
      </c>
    </row>
    <row r="159" spans="2:65" s="1" customFormat="1" ht="16.5" customHeight="1">
      <c r="B159" s="33"/>
      <c r="C159" s="179" t="s">
        <v>357</v>
      </c>
      <c r="D159" s="179" t="s">
        <v>342</v>
      </c>
      <c r="E159" s="180" t="s">
        <v>1681</v>
      </c>
      <c r="F159" s="181" t="s">
        <v>1682</v>
      </c>
      <c r="G159" s="182" t="s">
        <v>1036</v>
      </c>
      <c r="H159" s="183">
        <v>1</v>
      </c>
      <c r="I159" s="184"/>
      <c r="J159" s="185">
        <f>ROUND(I159*H159,2)</f>
        <v>0</v>
      </c>
      <c r="K159" s="181" t="s">
        <v>19</v>
      </c>
      <c r="L159" s="186"/>
      <c r="M159" s="187" t="s">
        <v>19</v>
      </c>
      <c r="N159" s="188" t="s">
        <v>44</v>
      </c>
      <c r="P159" s="142">
        <f>O159*H159</f>
        <v>0</v>
      </c>
      <c r="Q159" s="142">
        <v>0</v>
      </c>
      <c r="R159" s="142">
        <f>Q159*H159</f>
        <v>0</v>
      </c>
      <c r="S159" s="142">
        <v>0</v>
      </c>
      <c r="T159" s="143">
        <f>S159*H159</f>
        <v>0</v>
      </c>
      <c r="AR159" s="144" t="s">
        <v>215</v>
      </c>
      <c r="AT159" s="144" t="s">
        <v>342</v>
      </c>
      <c r="AU159" s="144" t="s">
        <v>181</v>
      </c>
      <c r="AY159" s="18" t="s">
        <v>163</v>
      </c>
      <c r="BE159" s="145">
        <f>IF(N159="základní",J159,0)</f>
        <v>0</v>
      </c>
      <c r="BF159" s="145">
        <f>IF(N159="snížená",J159,0)</f>
        <v>0</v>
      </c>
      <c r="BG159" s="145">
        <f>IF(N159="zákl. přenesená",J159,0)</f>
        <v>0</v>
      </c>
      <c r="BH159" s="145">
        <f>IF(N159="sníž. přenesená",J159,0)</f>
        <v>0</v>
      </c>
      <c r="BI159" s="145">
        <f>IF(N159="nulová",J159,0)</f>
        <v>0</v>
      </c>
      <c r="BJ159" s="18" t="s">
        <v>80</v>
      </c>
      <c r="BK159" s="145">
        <f>ROUND(I159*H159,2)</f>
        <v>0</v>
      </c>
      <c r="BL159" s="18" t="s">
        <v>90</v>
      </c>
      <c r="BM159" s="144" t="s">
        <v>488</v>
      </c>
    </row>
    <row r="160" spans="2:65" s="1" customFormat="1" ht="16.5" customHeight="1">
      <c r="B160" s="33"/>
      <c r="C160" s="179" t="s">
        <v>359</v>
      </c>
      <c r="D160" s="179" t="s">
        <v>342</v>
      </c>
      <c r="E160" s="180" t="s">
        <v>1702</v>
      </c>
      <c r="F160" s="181" t="s">
        <v>1703</v>
      </c>
      <c r="G160" s="182" t="s">
        <v>1036</v>
      </c>
      <c r="H160" s="183">
        <v>1</v>
      </c>
      <c r="I160" s="184"/>
      <c r="J160" s="185">
        <f>ROUND(I160*H160,2)</f>
        <v>0</v>
      </c>
      <c r="K160" s="181" t="s">
        <v>19</v>
      </c>
      <c r="L160" s="186"/>
      <c r="M160" s="187" t="s">
        <v>19</v>
      </c>
      <c r="N160" s="188" t="s">
        <v>44</v>
      </c>
      <c r="P160" s="142">
        <f>O160*H160</f>
        <v>0</v>
      </c>
      <c r="Q160" s="142">
        <v>0</v>
      </c>
      <c r="R160" s="142">
        <f>Q160*H160</f>
        <v>0</v>
      </c>
      <c r="S160" s="142">
        <v>0</v>
      </c>
      <c r="T160" s="143">
        <f>S160*H160</f>
        <v>0</v>
      </c>
      <c r="AR160" s="144" t="s">
        <v>215</v>
      </c>
      <c r="AT160" s="144" t="s">
        <v>342</v>
      </c>
      <c r="AU160" s="144" t="s">
        <v>181</v>
      </c>
      <c r="AY160" s="18" t="s">
        <v>163</v>
      </c>
      <c r="BE160" s="145">
        <f>IF(N160="základní",J160,0)</f>
        <v>0</v>
      </c>
      <c r="BF160" s="145">
        <f>IF(N160="snížená",J160,0)</f>
        <v>0</v>
      </c>
      <c r="BG160" s="145">
        <f>IF(N160="zákl. přenesená",J160,0)</f>
        <v>0</v>
      </c>
      <c r="BH160" s="145">
        <f>IF(N160="sníž. přenesená",J160,0)</f>
        <v>0</v>
      </c>
      <c r="BI160" s="145">
        <f>IF(N160="nulová",J160,0)</f>
        <v>0</v>
      </c>
      <c r="BJ160" s="18" t="s">
        <v>80</v>
      </c>
      <c r="BK160" s="145">
        <f>ROUND(I160*H160,2)</f>
        <v>0</v>
      </c>
      <c r="BL160" s="18" t="s">
        <v>90</v>
      </c>
      <c r="BM160" s="144" t="s">
        <v>503</v>
      </c>
    </row>
    <row r="161" spans="2:65" s="1" customFormat="1" ht="16.5" customHeight="1">
      <c r="B161" s="33"/>
      <c r="C161" s="179" t="s">
        <v>364</v>
      </c>
      <c r="D161" s="179" t="s">
        <v>342</v>
      </c>
      <c r="E161" s="180" t="s">
        <v>1683</v>
      </c>
      <c r="F161" s="181" t="s">
        <v>1684</v>
      </c>
      <c r="G161" s="182" t="s">
        <v>1036</v>
      </c>
      <c r="H161" s="183">
        <v>1</v>
      </c>
      <c r="I161" s="184"/>
      <c r="J161" s="185">
        <f>ROUND(I161*H161,2)</f>
        <v>0</v>
      </c>
      <c r="K161" s="181" t="s">
        <v>19</v>
      </c>
      <c r="L161" s="186"/>
      <c r="M161" s="187" t="s">
        <v>19</v>
      </c>
      <c r="N161" s="188" t="s">
        <v>44</v>
      </c>
      <c r="P161" s="142">
        <f>O161*H161</f>
        <v>0</v>
      </c>
      <c r="Q161" s="142">
        <v>0</v>
      </c>
      <c r="R161" s="142">
        <f>Q161*H161</f>
        <v>0</v>
      </c>
      <c r="S161" s="142">
        <v>0</v>
      </c>
      <c r="T161" s="143">
        <f>S161*H161</f>
        <v>0</v>
      </c>
      <c r="AR161" s="144" t="s">
        <v>215</v>
      </c>
      <c r="AT161" s="144" t="s">
        <v>342</v>
      </c>
      <c r="AU161" s="144" t="s">
        <v>181</v>
      </c>
      <c r="AY161" s="18" t="s">
        <v>163</v>
      </c>
      <c r="BE161" s="145">
        <f>IF(N161="základní",J161,0)</f>
        <v>0</v>
      </c>
      <c r="BF161" s="145">
        <f>IF(N161="snížená",J161,0)</f>
        <v>0</v>
      </c>
      <c r="BG161" s="145">
        <f>IF(N161="zákl. přenesená",J161,0)</f>
        <v>0</v>
      </c>
      <c r="BH161" s="145">
        <f>IF(N161="sníž. přenesená",J161,0)</f>
        <v>0</v>
      </c>
      <c r="BI161" s="145">
        <f>IF(N161="nulová",J161,0)</f>
        <v>0</v>
      </c>
      <c r="BJ161" s="18" t="s">
        <v>80</v>
      </c>
      <c r="BK161" s="145">
        <f>ROUND(I161*H161,2)</f>
        <v>0</v>
      </c>
      <c r="BL161" s="18" t="s">
        <v>90</v>
      </c>
      <c r="BM161" s="144" t="s">
        <v>516</v>
      </c>
    </row>
    <row r="162" spans="2:65" s="1" customFormat="1" ht="24.2" customHeight="1">
      <c r="B162" s="33"/>
      <c r="C162" s="179" t="s">
        <v>367</v>
      </c>
      <c r="D162" s="179" t="s">
        <v>342</v>
      </c>
      <c r="E162" s="180" t="s">
        <v>1704</v>
      </c>
      <c r="F162" s="181" t="s">
        <v>1705</v>
      </c>
      <c r="G162" s="182" t="s">
        <v>1036</v>
      </c>
      <c r="H162" s="183">
        <v>1</v>
      </c>
      <c r="I162" s="184"/>
      <c r="J162" s="185">
        <f>ROUND(I162*H162,2)</f>
        <v>0</v>
      </c>
      <c r="K162" s="181" t="s">
        <v>19</v>
      </c>
      <c r="L162" s="186"/>
      <c r="M162" s="187" t="s">
        <v>19</v>
      </c>
      <c r="N162" s="188" t="s">
        <v>44</v>
      </c>
      <c r="P162" s="142">
        <f>O162*H162</f>
        <v>0</v>
      </c>
      <c r="Q162" s="142">
        <v>0</v>
      </c>
      <c r="R162" s="142">
        <f>Q162*H162</f>
        <v>0</v>
      </c>
      <c r="S162" s="142">
        <v>0</v>
      </c>
      <c r="T162" s="143">
        <f>S162*H162</f>
        <v>0</v>
      </c>
      <c r="AR162" s="144" t="s">
        <v>215</v>
      </c>
      <c r="AT162" s="144" t="s">
        <v>342</v>
      </c>
      <c r="AU162" s="144" t="s">
        <v>181</v>
      </c>
      <c r="AY162" s="18" t="s">
        <v>163</v>
      </c>
      <c r="BE162" s="145">
        <f>IF(N162="základní",J162,0)</f>
        <v>0</v>
      </c>
      <c r="BF162" s="145">
        <f>IF(N162="snížená",J162,0)</f>
        <v>0</v>
      </c>
      <c r="BG162" s="145">
        <f>IF(N162="zákl. přenesená",J162,0)</f>
        <v>0</v>
      </c>
      <c r="BH162" s="145">
        <f>IF(N162="sníž. přenesená",J162,0)</f>
        <v>0</v>
      </c>
      <c r="BI162" s="145">
        <f>IF(N162="nulová",J162,0)</f>
        <v>0</v>
      </c>
      <c r="BJ162" s="18" t="s">
        <v>80</v>
      </c>
      <c r="BK162" s="145">
        <f>ROUND(I162*H162,2)</f>
        <v>0</v>
      </c>
      <c r="BL162" s="18" t="s">
        <v>90</v>
      </c>
      <c r="BM162" s="144" t="s">
        <v>536</v>
      </c>
    </row>
    <row r="163" spans="2:65" s="1" customFormat="1" ht="16.5" customHeight="1">
      <c r="B163" s="33"/>
      <c r="C163" s="179" t="s">
        <v>371</v>
      </c>
      <c r="D163" s="179" t="s">
        <v>342</v>
      </c>
      <c r="E163" s="180" t="s">
        <v>1706</v>
      </c>
      <c r="F163" s="181" t="s">
        <v>1707</v>
      </c>
      <c r="G163" s="182" t="s">
        <v>1036</v>
      </c>
      <c r="H163" s="183">
        <v>1</v>
      </c>
      <c r="I163" s="184"/>
      <c r="J163" s="185">
        <f>ROUND(I163*H163,2)</f>
        <v>0</v>
      </c>
      <c r="K163" s="181" t="s">
        <v>19</v>
      </c>
      <c r="L163" s="186"/>
      <c r="M163" s="187" t="s">
        <v>19</v>
      </c>
      <c r="N163" s="188" t="s">
        <v>44</v>
      </c>
      <c r="P163" s="142">
        <f>O163*H163</f>
        <v>0</v>
      </c>
      <c r="Q163" s="142">
        <v>0</v>
      </c>
      <c r="R163" s="142">
        <f>Q163*H163</f>
        <v>0</v>
      </c>
      <c r="S163" s="142">
        <v>0</v>
      </c>
      <c r="T163" s="143">
        <f>S163*H163</f>
        <v>0</v>
      </c>
      <c r="AR163" s="144" t="s">
        <v>215</v>
      </c>
      <c r="AT163" s="144" t="s">
        <v>342</v>
      </c>
      <c r="AU163" s="144" t="s">
        <v>181</v>
      </c>
      <c r="AY163" s="18" t="s">
        <v>163</v>
      </c>
      <c r="BE163" s="145">
        <f>IF(N163="základní",J163,0)</f>
        <v>0</v>
      </c>
      <c r="BF163" s="145">
        <f>IF(N163="snížená",J163,0)</f>
        <v>0</v>
      </c>
      <c r="BG163" s="145">
        <f>IF(N163="zákl. přenesená",J163,0)</f>
        <v>0</v>
      </c>
      <c r="BH163" s="145">
        <f>IF(N163="sníž. přenesená",J163,0)</f>
        <v>0</v>
      </c>
      <c r="BI163" s="145">
        <f>IF(N163="nulová",J163,0)</f>
        <v>0</v>
      </c>
      <c r="BJ163" s="18" t="s">
        <v>80</v>
      </c>
      <c r="BK163" s="145">
        <f>ROUND(I163*H163,2)</f>
        <v>0</v>
      </c>
      <c r="BL163" s="18" t="s">
        <v>90</v>
      </c>
      <c r="BM163" s="144" t="s">
        <v>552</v>
      </c>
    </row>
    <row r="164" spans="2:65" s="1" customFormat="1" ht="16.5" customHeight="1">
      <c r="B164" s="33"/>
      <c r="C164" s="179" t="s">
        <v>376</v>
      </c>
      <c r="D164" s="179" t="s">
        <v>342</v>
      </c>
      <c r="E164" s="180" t="s">
        <v>1687</v>
      </c>
      <c r="F164" s="181" t="s">
        <v>1688</v>
      </c>
      <c r="G164" s="182" t="s">
        <v>1036</v>
      </c>
      <c r="H164" s="183">
        <v>1</v>
      </c>
      <c r="I164" s="184"/>
      <c r="J164" s="185">
        <f>ROUND(I164*H164,2)</f>
        <v>0</v>
      </c>
      <c r="K164" s="181" t="s">
        <v>19</v>
      </c>
      <c r="L164" s="186"/>
      <c r="M164" s="187" t="s">
        <v>19</v>
      </c>
      <c r="N164" s="188" t="s">
        <v>44</v>
      </c>
      <c r="P164" s="142">
        <f>O164*H164</f>
        <v>0</v>
      </c>
      <c r="Q164" s="142">
        <v>0</v>
      </c>
      <c r="R164" s="142">
        <f>Q164*H164</f>
        <v>0</v>
      </c>
      <c r="S164" s="142">
        <v>0</v>
      </c>
      <c r="T164" s="143">
        <f>S164*H164</f>
        <v>0</v>
      </c>
      <c r="AR164" s="144" t="s">
        <v>215</v>
      </c>
      <c r="AT164" s="144" t="s">
        <v>342</v>
      </c>
      <c r="AU164" s="144" t="s">
        <v>181</v>
      </c>
      <c r="AY164" s="18" t="s">
        <v>163</v>
      </c>
      <c r="BE164" s="145">
        <f>IF(N164="základní",J164,0)</f>
        <v>0</v>
      </c>
      <c r="BF164" s="145">
        <f>IF(N164="snížená",J164,0)</f>
        <v>0</v>
      </c>
      <c r="BG164" s="145">
        <f>IF(N164="zákl. přenesená",J164,0)</f>
        <v>0</v>
      </c>
      <c r="BH164" s="145">
        <f>IF(N164="sníž. přenesená",J164,0)</f>
        <v>0</v>
      </c>
      <c r="BI164" s="145">
        <f>IF(N164="nulová",J164,0)</f>
        <v>0</v>
      </c>
      <c r="BJ164" s="18" t="s">
        <v>80</v>
      </c>
      <c r="BK164" s="145">
        <f>ROUND(I164*H164,2)</f>
        <v>0</v>
      </c>
      <c r="BL164" s="18" t="s">
        <v>90</v>
      </c>
      <c r="BM164" s="144" t="s">
        <v>565</v>
      </c>
    </row>
    <row r="165" spans="2:65" s="1" customFormat="1" ht="16.5" customHeight="1">
      <c r="B165" s="33"/>
      <c r="C165" s="179" t="s">
        <v>381</v>
      </c>
      <c r="D165" s="179" t="s">
        <v>342</v>
      </c>
      <c r="E165" s="180" t="s">
        <v>1689</v>
      </c>
      <c r="F165" s="181" t="s">
        <v>1690</v>
      </c>
      <c r="G165" s="182" t="s">
        <v>1036</v>
      </c>
      <c r="H165" s="183">
        <v>1</v>
      </c>
      <c r="I165" s="184"/>
      <c r="J165" s="185">
        <f>ROUND(I165*H165,2)</f>
        <v>0</v>
      </c>
      <c r="K165" s="181" t="s">
        <v>19</v>
      </c>
      <c r="L165" s="186"/>
      <c r="M165" s="187" t="s">
        <v>19</v>
      </c>
      <c r="N165" s="188" t="s">
        <v>44</v>
      </c>
      <c r="P165" s="142">
        <f>O165*H165</f>
        <v>0</v>
      </c>
      <c r="Q165" s="142">
        <v>0</v>
      </c>
      <c r="R165" s="142">
        <f>Q165*H165</f>
        <v>0</v>
      </c>
      <c r="S165" s="142">
        <v>0</v>
      </c>
      <c r="T165" s="143">
        <f>S165*H165</f>
        <v>0</v>
      </c>
      <c r="AR165" s="144" t="s">
        <v>215</v>
      </c>
      <c r="AT165" s="144" t="s">
        <v>342</v>
      </c>
      <c r="AU165" s="144" t="s">
        <v>181</v>
      </c>
      <c r="AY165" s="18" t="s">
        <v>163</v>
      </c>
      <c r="BE165" s="145">
        <f>IF(N165="základní",J165,0)</f>
        <v>0</v>
      </c>
      <c r="BF165" s="145">
        <f>IF(N165="snížená",J165,0)</f>
        <v>0</v>
      </c>
      <c r="BG165" s="145">
        <f>IF(N165="zákl. přenesená",J165,0)</f>
        <v>0</v>
      </c>
      <c r="BH165" s="145">
        <f>IF(N165="sníž. přenesená",J165,0)</f>
        <v>0</v>
      </c>
      <c r="BI165" s="145">
        <f>IF(N165="nulová",J165,0)</f>
        <v>0</v>
      </c>
      <c r="BJ165" s="18" t="s">
        <v>80</v>
      </c>
      <c r="BK165" s="145">
        <f>ROUND(I165*H165,2)</f>
        <v>0</v>
      </c>
      <c r="BL165" s="18" t="s">
        <v>90</v>
      </c>
      <c r="BM165" s="144" t="s">
        <v>577</v>
      </c>
    </row>
    <row r="166" spans="2:65" s="1" customFormat="1" ht="16.5" customHeight="1">
      <c r="B166" s="33"/>
      <c r="C166" s="179" t="s">
        <v>388</v>
      </c>
      <c r="D166" s="179" t="s">
        <v>342</v>
      </c>
      <c r="E166" s="180" t="s">
        <v>1691</v>
      </c>
      <c r="F166" s="181" t="s">
        <v>1692</v>
      </c>
      <c r="G166" s="182" t="s">
        <v>1036</v>
      </c>
      <c r="H166" s="183">
        <v>1</v>
      </c>
      <c r="I166" s="184"/>
      <c r="J166" s="185">
        <f>ROUND(I166*H166,2)</f>
        <v>0</v>
      </c>
      <c r="K166" s="181" t="s">
        <v>19</v>
      </c>
      <c r="L166" s="186"/>
      <c r="M166" s="187" t="s">
        <v>19</v>
      </c>
      <c r="N166" s="188" t="s">
        <v>44</v>
      </c>
      <c r="P166" s="142">
        <f>O166*H166</f>
        <v>0</v>
      </c>
      <c r="Q166" s="142">
        <v>0</v>
      </c>
      <c r="R166" s="142">
        <f>Q166*H166</f>
        <v>0</v>
      </c>
      <c r="S166" s="142">
        <v>0</v>
      </c>
      <c r="T166" s="143">
        <f>S166*H166</f>
        <v>0</v>
      </c>
      <c r="AR166" s="144" t="s">
        <v>215</v>
      </c>
      <c r="AT166" s="144" t="s">
        <v>342</v>
      </c>
      <c r="AU166" s="144" t="s">
        <v>181</v>
      </c>
      <c r="AY166" s="18" t="s">
        <v>163</v>
      </c>
      <c r="BE166" s="145">
        <f>IF(N166="základní",J166,0)</f>
        <v>0</v>
      </c>
      <c r="BF166" s="145">
        <f>IF(N166="snížená",J166,0)</f>
        <v>0</v>
      </c>
      <c r="BG166" s="145">
        <f>IF(N166="zákl. přenesená",J166,0)</f>
        <v>0</v>
      </c>
      <c r="BH166" s="145">
        <f>IF(N166="sníž. přenesená",J166,0)</f>
        <v>0</v>
      </c>
      <c r="BI166" s="145">
        <f>IF(N166="nulová",J166,0)</f>
        <v>0</v>
      </c>
      <c r="BJ166" s="18" t="s">
        <v>80</v>
      </c>
      <c r="BK166" s="145">
        <f>ROUND(I166*H166,2)</f>
        <v>0</v>
      </c>
      <c r="BL166" s="18" t="s">
        <v>90</v>
      </c>
      <c r="BM166" s="144" t="s">
        <v>584</v>
      </c>
    </row>
    <row r="167" spans="2:65" s="1" customFormat="1" ht="33" customHeight="1">
      <c r="B167" s="33"/>
      <c r="C167" s="179" t="s">
        <v>391</v>
      </c>
      <c r="D167" s="179" t="s">
        <v>342</v>
      </c>
      <c r="E167" s="180" t="s">
        <v>1708</v>
      </c>
      <c r="F167" s="181" t="s">
        <v>1709</v>
      </c>
      <c r="G167" s="182" t="s">
        <v>1036</v>
      </c>
      <c r="H167" s="183">
        <v>1</v>
      </c>
      <c r="I167" s="184"/>
      <c r="J167" s="185">
        <f>ROUND(I167*H167,2)</f>
        <v>0</v>
      </c>
      <c r="K167" s="181" t="s">
        <v>19</v>
      </c>
      <c r="L167" s="186"/>
      <c r="M167" s="187" t="s">
        <v>19</v>
      </c>
      <c r="N167" s="188" t="s">
        <v>44</v>
      </c>
      <c r="P167" s="142">
        <f>O167*H167</f>
        <v>0</v>
      </c>
      <c r="Q167" s="142">
        <v>0</v>
      </c>
      <c r="R167" s="142">
        <f>Q167*H167</f>
        <v>0</v>
      </c>
      <c r="S167" s="142">
        <v>0</v>
      </c>
      <c r="T167" s="143">
        <f>S167*H167</f>
        <v>0</v>
      </c>
      <c r="AR167" s="144" t="s">
        <v>215</v>
      </c>
      <c r="AT167" s="144" t="s">
        <v>342</v>
      </c>
      <c r="AU167" s="144" t="s">
        <v>181</v>
      </c>
      <c r="AY167" s="18" t="s">
        <v>163</v>
      </c>
      <c r="BE167" s="145">
        <f>IF(N167="základní",J167,0)</f>
        <v>0</v>
      </c>
      <c r="BF167" s="145">
        <f>IF(N167="snížená",J167,0)</f>
        <v>0</v>
      </c>
      <c r="BG167" s="145">
        <f>IF(N167="zákl. přenesená",J167,0)</f>
        <v>0</v>
      </c>
      <c r="BH167" s="145">
        <f>IF(N167="sníž. přenesená",J167,0)</f>
        <v>0</v>
      </c>
      <c r="BI167" s="145">
        <f>IF(N167="nulová",J167,0)</f>
        <v>0</v>
      </c>
      <c r="BJ167" s="18" t="s">
        <v>80</v>
      </c>
      <c r="BK167" s="145">
        <f>ROUND(I167*H167,2)</f>
        <v>0</v>
      </c>
      <c r="BL167" s="18" t="s">
        <v>90</v>
      </c>
      <c r="BM167" s="144" t="s">
        <v>592</v>
      </c>
    </row>
    <row r="168" spans="2:65" s="1" customFormat="1" ht="16.5" customHeight="1">
      <c r="B168" s="33"/>
      <c r="C168" s="179" t="s">
        <v>396</v>
      </c>
      <c r="D168" s="179" t="s">
        <v>342</v>
      </c>
      <c r="E168" s="180" t="s">
        <v>1710</v>
      </c>
      <c r="F168" s="181" t="s">
        <v>1711</v>
      </c>
      <c r="G168" s="182" t="s">
        <v>1036</v>
      </c>
      <c r="H168" s="183">
        <v>2</v>
      </c>
      <c r="I168" s="184"/>
      <c r="J168" s="185">
        <f>ROUND(I168*H168,2)</f>
        <v>0</v>
      </c>
      <c r="K168" s="181" t="s">
        <v>19</v>
      </c>
      <c r="L168" s="186"/>
      <c r="M168" s="187" t="s">
        <v>19</v>
      </c>
      <c r="N168" s="188" t="s">
        <v>44</v>
      </c>
      <c r="P168" s="142">
        <f>O168*H168</f>
        <v>0</v>
      </c>
      <c r="Q168" s="142">
        <v>0</v>
      </c>
      <c r="R168" s="142">
        <f>Q168*H168</f>
        <v>0</v>
      </c>
      <c r="S168" s="142">
        <v>0</v>
      </c>
      <c r="T168" s="143">
        <f>S168*H168</f>
        <v>0</v>
      </c>
      <c r="AR168" s="144" t="s">
        <v>215</v>
      </c>
      <c r="AT168" s="144" t="s">
        <v>342</v>
      </c>
      <c r="AU168" s="144" t="s">
        <v>181</v>
      </c>
      <c r="AY168" s="18" t="s">
        <v>163</v>
      </c>
      <c r="BE168" s="145">
        <f>IF(N168="základní",J168,0)</f>
        <v>0</v>
      </c>
      <c r="BF168" s="145">
        <f>IF(N168="snížená",J168,0)</f>
        <v>0</v>
      </c>
      <c r="BG168" s="145">
        <f>IF(N168="zákl. přenesená",J168,0)</f>
        <v>0</v>
      </c>
      <c r="BH168" s="145">
        <f>IF(N168="sníž. přenesená",J168,0)</f>
        <v>0</v>
      </c>
      <c r="BI168" s="145">
        <f>IF(N168="nulová",J168,0)</f>
        <v>0</v>
      </c>
      <c r="BJ168" s="18" t="s">
        <v>80</v>
      </c>
      <c r="BK168" s="145">
        <f>ROUND(I168*H168,2)</f>
        <v>0</v>
      </c>
      <c r="BL168" s="18" t="s">
        <v>90</v>
      </c>
      <c r="BM168" s="144" t="s">
        <v>603</v>
      </c>
    </row>
    <row r="169" spans="2:65" s="1" customFormat="1" ht="16.5" customHeight="1">
      <c r="B169" s="33"/>
      <c r="C169" s="179" t="s">
        <v>404</v>
      </c>
      <c r="D169" s="179" t="s">
        <v>342</v>
      </c>
      <c r="E169" s="180" t="s">
        <v>1712</v>
      </c>
      <c r="F169" s="181" t="s">
        <v>1713</v>
      </c>
      <c r="G169" s="182" t="s">
        <v>239</v>
      </c>
      <c r="H169" s="183">
        <v>40</v>
      </c>
      <c r="I169" s="184"/>
      <c r="J169" s="185">
        <f>ROUND(I169*H169,2)</f>
        <v>0</v>
      </c>
      <c r="K169" s="181" t="s">
        <v>19</v>
      </c>
      <c r="L169" s="186"/>
      <c r="M169" s="187" t="s">
        <v>19</v>
      </c>
      <c r="N169" s="188" t="s">
        <v>44</v>
      </c>
      <c r="P169" s="142">
        <f>O169*H169</f>
        <v>0</v>
      </c>
      <c r="Q169" s="142">
        <v>0</v>
      </c>
      <c r="R169" s="142">
        <f>Q169*H169</f>
        <v>0</v>
      </c>
      <c r="S169" s="142">
        <v>0</v>
      </c>
      <c r="T169" s="143">
        <f>S169*H169</f>
        <v>0</v>
      </c>
      <c r="AR169" s="144" t="s">
        <v>215</v>
      </c>
      <c r="AT169" s="144" t="s">
        <v>342</v>
      </c>
      <c r="AU169" s="144" t="s">
        <v>181</v>
      </c>
      <c r="AY169" s="18" t="s">
        <v>163</v>
      </c>
      <c r="BE169" s="145">
        <f>IF(N169="základní",J169,0)</f>
        <v>0</v>
      </c>
      <c r="BF169" s="145">
        <f>IF(N169="snížená",J169,0)</f>
        <v>0</v>
      </c>
      <c r="BG169" s="145">
        <f>IF(N169="zákl. přenesená",J169,0)</f>
        <v>0</v>
      </c>
      <c r="BH169" s="145">
        <f>IF(N169="sníž. přenesená",J169,0)</f>
        <v>0</v>
      </c>
      <c r="BI169" s="145">
        <f>IF(N169="nulová",J169,0)</f>
        <v>0</v>
      </c>
      <c r="BJ169" s="18" t="s">
        <v>80</v>
      </c>
      <c r="BK169" s="145">
        <f>ROUND(I169*H169,2)</f>
        <v>0</v>
      </c>
      <c r="BL169" s="18" t="s">
        <v>90</v>
      </c>
      <c r="BM169" s="144" t="s">
        <v>617</v>
      </c>
    </row>
    <row r="170" spans="2:65" s="1" customFormat="1" ht="16.5" customHeight="1">
      <c r="B170" s="33"/>
      <c r="C170" s="179" t="s">
        <v>410</v>
      </c>
      <c r="D170" s="179" t="s">
        <v>342</v>
      </c>
      <c r="E170" s="180" t="s">
        <v>1693</v>
      </c>
      <c r="F170" s="181" t="s">
        <v>1694</v>
      </c>
      <c r="G170" s="182" t="s">
        <v>1036</v>
      </c>
      <c r="H170" s="183">
        <v>10</v>
      </c>
      <c r="I170" s="184"/>
      <c r="J170" s="185">
        <f>ROUND(I170*H170,2)</f>
        <v>0</v>
      </c>
      <c r="K170" s="181" t="s">
        <v>19</v>
      </c>
      <c r="L170" s="186"/>
      <c r="M170" s="187" t="s">
        <v>19</v>
      </c>
      <c r="N170" s="188" t="s">
        <v>44</v>
      </c>
      <c r="P170" s="142">
        <f>O170*H170</f>
        <v>0</v>
      </c>
      <c r="Q170" s="142">
        <v>0</v>
      </c>
      <c r="R170" s="142">
        <f>Q170*H170</f>
        <v>0</v>
      </c>
      <c r="S170" s="142">
        <v>0</v>
      </c>
      <c r="T170" s="143">
        <f>S170*H170</f>
        <v>0</v>
      </c>
      <c r="AR170" s="144" t="s">
        <v>215</v>
      </c>
      <c r="AT170" s="144" t="s">
        <v>342</v>
      </c>
      <c r="AU170" s="144" t="s">
        <v>181</v>
      </c>
      <c r="AY170" s="18" t="s">
        <v>163</v>
      </c>
      <c r="BE170" s="145">
        <f>IF(N170="základní",J170,0)</f>
        <v>0</v>
      </c>
      <c r="BF170" s="145">
        <f>IF(N170="snížená",J170,0)</f>
        <v>0</v>
      </c>
      <c r="BG170" s="145">
        <f>IF(N170="zákl. přenesená",J170,0)</f>
        <v>0</v>
      </c>
      <c r="BH170" s="145">
        <f>IF(N170="sníž. přenesená",J170,0)</f>
        <v>0</v>
      </c>
      <c r="BI170" s="145">
        <f>IF(N170="nulová",J170,0)</f>
        <v>0</v>
      </c>
      <c r="BJ170" s="18" t="s">
        <v>80</v>
      </c>
      <c r="BK170" s="145">
        <f>ROUND(I170*H170,2)</f>
        <v>0</v>
      </c>
      <c r="BL170" s="18" t="s">
        <v>90</v>
      </c>
      <c r="BM170" s="144" t="s">
        <v>635</v>
      </c>
    </row>
    <row r="171" spans="2:65" s="1" customFormat="1" ht="16.5" customHeight="1">
      <c r="B171" s="33"/>
      <c r="C171" s="179" t="s">
        <v>418</v>
      </c>
      <c r="D171" s="179" t="s">
        <v>342</v>
      </c>
      <c r="E171" s="180" t="s">
        <v>1695</v>
      </c>
      <c r="F171" s="181" t="s">
        <v>1696</v>
      </c>
      <c r="G171" s="182" t="s">
        <v>1036</v>
      </c>
      <c r="H171" s="183">
        <v>3</v>
      </c>
      <c r="I171" s="184"/>
      <c r="J171" s="185">
        <f>ROUND(I171*H171,2)</f>
        <v>0</v>
      </c>
      <c r="K171" s="181" t="s">
        <v>19</v>
      </c>
      <c r="L171" s="186"/>
      <c r="M171" s="187" t="s">
        <v>19</v>
      </c>
      <c r="N171" s="188" t="s">
        <v>44</v>
      </c>
      <c r="P171" s="142">
        <f>O171*H171</f>
        <v>0</v>
      </c>
      <c r="Q171" s="142">
        <v>0</v>
      </c>
      <c r="R171" s="142">
        <f>Q171*H171</f>
        <v>0</v>
      </c>
      <c r="S171" s="142">
        <v>0</v>
      </c>
      <c r="T171" s="143">
        <f>S171*H171</f>
        <v>0</v>
      </c>
      <c r="AR171" s="144" t="s">
        <v>215</v>
      </c>
      <c r="AT171" s="144" t="s">
        <v>342</v>
      </c>
      <c r="AU171" s="144" t="s">
        <v>181</v>
      </c>
      <c r="AY171" s="18" t="s">
        <v>163</v>
      </c>
      <c r="BE171" s="145">
        <f>IF(N171="základní",J171,0)</f>
        <v>0</v>
      </c>
      <c r="BF171" s="145">
        <f>IF(N171="snížená",J171,0)</f>
        <v>0</v>
      </c>
      <c r="BG171" s="145">
        <f>IF(N171="zákl. přenesená",J171,0)</f>
        <v>0</v>
      </c>
      <c r="BH171" s="145">
        <f>IF(N171="sníž. přenesená",J171,0)</f>
        <v>0</v>
      </c>
      <c r="BI171" s="145">
        <f>IF(N171="nulová",J171,0)</f>
        <v>0</v>
      </c>
      <c r="BJ171" s="18" t="s">
        <v>80</v>
      </c>
      <c r="BK171" s="145">
        <f>ROUND(I171*H171,2)</f>
        <v>0</v>
      </c>
      <c r="BL171" s="18" t="s">
        <v>90</v>
      </c>
      <c r="BM171" s="144" t="s">
        <v>651</v>
      </c>
    </row>
    <row r="172" spans="2:65" s="11" customFormat="1" ht="22.9" customHeight="1">
      <c r="B172" s="121"/>
      <c r="D172" s="122" t="s">
        <v>72</v>
      </c>
      <c r="E172" s="131" t="s">
        <v>1032</v>
      </c>
      <c r="F172" s="131" t="s">
        <v>1714</v>
      </c>
      <c r="I172" s="124"/>
      <c r="J172" s="132">
        <f>BK172</f>
        <v>0</v>
      </c>
      <c r="L172" s="121"/>
      <c r="M172" s="126"/>
      <c r="P172" s="127">
        <f>P173+P175+P178+P180+P183+P186+P188+P190</f>
        <v>0</v>
      </c>
      <c r="R172" s="127">
        <f>R173+R175+R178+R180+R183+R186+R188+R190</f>
        <v>0</v>
      </c>
      <c r="T172" s="128">
        <f>T173+T175+T178+T180+T183+T186+T188+T190</f>
        <v>0</v>
      </c>
      <c r="AR172" s="122" t="s">
        <v>80</v>
      </c>
      <c r="AT172" s="129" t="s">
        <v>72</v>
      </c>
      <c r="AU172" s="129" t="s">
        <v>80</v>
      </c>
      <c r="AY172" s="122" t="s">
        <v>163</v>
      </c>
      <c r="BK172" s="130">
        <f>BK173+BK175+BK178+BK180+BK183+BK186+BK188+BK190</f>
        <v>0</v>
      </c>
    </row>
    <row r="173" spans="2:65" s="11" customFormat="1" ht="20.85" customHeight="1">
      <c r="B173" s="121"/>
      <c r="D173" s="122" t="s">
        <v>72</v>
      </c>
      <c r="E173" s="131" t="s">
        <v>1037</v>
      </c>
      <c r="F173" s="131" t="s">
        <v>1025</v>
      </c>
      <c r="I173" s="124"/>
      <c r="J173" s="132">
        <f>BK173</f>
        <v>0</v>
      </c>
      <c r="L173" s="121"/>
      <c r="M173" s="126"/>
      <c r="P173" s="127">
        <f>P174</f>
        <v>0</v>
      </c>
      <c r="R173" s="127">
        <f>R174</f>
        <v>0</v>
      </c>
      <c r="T173" s="128">
        <f>T174</f>
        <v>0</v>
      </c>
      <c r="AR173" s="122" t="s">
        <v>80</v>
      </c>
      <c r="AT173" s="129" t="s">
        <v>72</v>
      </c>
      <c r="AU173" s="129" t="s">
        <v>82</v>
      </c>
      <c r="AY173" s="122" t="s">
        <v>163</v>
      </c>
      <c r="BK173" s="130">
        <f>BK174</f>
        <v>0</v>
      </c>
    </row>
    <row r="174" spans="2:65" s="1" customFormat="1" ht="16.5" customHeight="1">
      <c r="B174" s="33"/>
      <c r="C174" s="179" t="s">
        <v>420</v>
      </c>
      <c r="D174" s="179" t="s">
        <v>342</v>
      </c>
      <c r="E174" s="180" t="s">
        <v>1715</v>
      </c>
      <c r="F174" s="181" t="s">
        <v>1716</v>
      </c>
      <c r="G174" s="182" t="s">
        <v>239</v>
      </c>
      <c r="H174" s="183">
        <v>2</v>
      </c>
      <c r="I174" s="184"/>
      <c r="J174" s="185">
        <f>ROUND(I174*H174,2)</f>
        <v>0</v>
      </c>
      <c r="K174" s="181" t="s">
        <v>19</v>
      </c>
      <c r="L174" s="186"/>
      <c r="M174" s="187" t="s">
        <v>19</v>
      </c>
      <c r="N174" s="188" t="s">
        <v>44</v>
      </c>
      <c r="P174" s="142">
        <f>O174*H174</f>
        <v>0</v>
      </c>
      <c r="Q174" s="142">
        <v>0</v>
      </c>
      <c r="R174" s="142">
        <f>Q174*H174</f>
        <v>0</v>
      </c>
      <c r="S174" s="142">
        <v>0</v>
      </c>
      <c r="T174" s="143">
        <f>S174*H174</f>
        <v>0</v>
      </c>
      <c r="AR174" s="144" t="s">
        <v>215</v>
      </c>
      <c r="AT174" s="144" t="s">
        <v>342</v>
      </c>
      <c r="AU174" s="144" t="s">
        <v>181</v>
      </c>
      <c r="AY174" s="18" t="s">
        <v>163</v>
      </c>
      <c r="BE174" s="145">
        <f>IF(N174="základní",J174,0)</f>
        <v>0</v>
      </c>
      <c r="BF174" s="145">
        <f>IF(N174="snížená",J174,0)</f>
        <v>0</v>
      </c>
      <c r="BG174" s="145">
        <f>IF(N174="zákl. přenesená",J174,0)</f>
        <v>0</v>
      </c>
      <c r="BH174" s="145">
        <f>IF(N174="sníž. přenesená",J174,0)</f>
        <v>0</v>
      </c>
      <c r="BI174" s="145">
        <f>IF(N174="nulová",J174,0)</f>
        <v>0</v>
      </c>
      <c r="BJ174" s="18" t="s">
        <v>80</v>
      </c>
      <c r="BK174" s="145">
        <f>ROUND(I174*H174,2)</f>
        <v>0</v>
      </c>
      <c r="BL174" s="18" t="s">
        <v>90</v>
      </c>
      <c r="BM174" s="144" t="s">
        <v>680</v>
      </c>
    </row>
    <row r="175" spans="2:65" s="11" customFormat="1" ht="20.85" customHeight="1">
      <c r="B175" s="121"/>
      <c r="D175" s="122" t="s">
        <v>72</v>
      </c>
      <c r="E175" s="131" t="s">
        <v>1041</v>
      </c>
      <c r="F175" s="131" t="s">
        <v>1717</v>
      </c>
      <c r="I175" s="124"/>
      <c r="J175" s="132">
        <f>BK175</f>
        <v>0</v>
      </c>
      <c r="L175" s="121"/>
      <c r="M175" s="126"/>
      <c r="P175" s="127">
        <f>SUM(P176:P177)</f>
        <v>0</v>
      </c>
      <c r="R175" s="127">
        <f>SUM(R176:R177)</f>
        <v>0</v>
      </c>
      <c r="T175" s="128">
        <f>SUM(T176:T177)</f>
        <v>0</v>
      </c>
      <c r="AR175" s="122" t="s">
        <v>80</v>
      </c>
      <c r="AT175" s="129" t="s">
        <v>72</v>
      </c>
      <c r="AU175" s="129" t="s">
        <v>82</v>
      </c>
      <c r="AY175" s="122" t="s">
        <v>163</v>
      </c>
      <c r="BK175" s="130">
        <f>SUM(BK176:BK177)</f>
        <v>0</v>
      </c>
    </row>
    <row r="176" spans="2:65" s="1" customFormat="1" ht="16.5" customHeight="1">
      <c r="B176" s="33"/>
      <c r="C176" s="179" t="s">
        <v>423</v>
      </c>
      <c r="D176" s="179" t="s">
        <v>342</v>
      </c>
      <c r="E176" s="180" t="s">
        <v>1718</v>
      </c>
      <c r="F176" s="181" t="s">
        <v>1719</v>
      </c>
      <c r="G176" s="182" t="s">
        <v>239</v>
      </c>
      <c r="H176" s="183">
        <v>60</v>
      </c>
      <c r="I176" s="184"/>
      <c r="J176" s="185">
        <f>ROUND(I176*H176,2)</f>
        <v>0</v>
      </c>
      <c r="K176" s="181" t="s">
        <v>19</v>
      </c>
      <c r="L176" s="186"/>
      <c r="M176" s="187" t="s">
        <v>19</v>
      </c>
      <c r="N176" s="188" t="s">
        <v>44</v>
      </c>
      <c r="P176" s="142">
        <f>O176*H176</f>
        <v>0</v>
      </c>
      <c r="Q176" s="142">
        <v>0</v>
      </c>
      <c r="R176" s="142">
        <f>Q176*H176</f>
        <v>0</v>
      </c>
      <c r="S176" s="142">
        <v>0</v>
      </c>
      <c r="T176" s="143">
        <f>S176*H176</f>
        <v>0</v>
      </c>
      <c r="AR176" s="144" t="s">
        <v>215</v>
      </c>
      <c r="AT176" s="144" t="s">
        <v>342</v>
      </c>
      <c r="AU176" s="144" t="s">
        <v>181</v>
      </c>
      <c r="AY176" s="18" t="s">
        <v>163</v>
      </c>
      <c r="BE176" s="145">
        <f>IF(N176="základní",J176,0)</f>
        <v>0</v>
      </c>
      <c r="BF176" s="145">
        <f>IF(N176="snížená",J176,0)</f>
        <v>0</v>
      </c>
      <c r="BG176" s="145">
        <f>IF(N176="zákl. přenesená",J176,0)</f>
        <v>0</v>
      </c>
      <c r="BH176" s="145">
        <f>IF(N176="sníž. přenesená",J176,0)</f>
        <v>0</v>
      </c>
      <c r="BI176" s="145">
        <f>IF(N176="nulová",J176,0)</f>
        <v>0</v>
      </c>
      <c r="BJ176" s="18" t="s">
        <v>80</v>
      </c>
      <c r="BK176" s="145">
        <f>ROUND(I176*H176,2)</f>
        <v>0</v>
      </c>
      <c r="BL176" s="18" t="s">
        <v>90</v>
      </c>
      <c r="BM176" s="144" t="s">
        <v>695</v>
      </c>
    </row>
    <row r="177" spans="2:65" s="1" customFormat="1" ht="16.5" customHeight="1">
      <c r="B177" s="33"/>
      <c r="C177" s="179" t="s">
        <v>426</v>
      </c>
      <c r="D177" s="179" t="s">
        <v>342</v>
      </c>
      <c r="E177" s="180" t="s">
        <v>1720</v>
      </c>
      <c r="F177" s="181" t="s">
        <v>1721</v>
      </c>
      <c r="G177" s="182" t="s">
        <v>239</v>
      </c>
      <c r="H177" s="183">
        <v>70</v>
      </c>
      <c r="I177" s="184"/>
      <c r="J177" s="185">
        <f>ROUND(I177*H177,2)</f>
        <v>0</v>
      </c>
      <c r="K177" s="181" t="s">
        <v>19</v>
      </c>
      <c r="L177" s="186"/>
      <c r="M177" s="187" t="s">
        <v>19</v>
      </c>
      <c r="N177" s="188" t="s">
        <v>44</v>
      </c>
      <c r="P177" s="142">
        <f>O177*H177</f>
        <v>0</v>
      </c>
      <c r="Q177" s="142">
        <v>0</v>
      </c>
      <c r="R177" s="142">
        <f>Q177*H177</f>
        <v>0</v>
      </c>
      <c r="S177" s="142">
        <v>0</v>
      </c>
      <c r="T177" s="143">
        <f>S177*H177</f>
        <v>0</v>
      </c>
      <c r="AR177" s="144" t="s">
        <v>215</v>
      </c>
      <c r="AT177" s="144" t="s">
        <v>342</v>
      </c>
      <c r="AU177" s="144" t="s">
        <v>181</v>
      </c>
      <c r="AY177" s="18" t="s">
        <v>163</v>
      </c>
      <c r="BE177" s="145">
        <f>IF(N177="základní",J177,0)</f>
        <v>0</v>
      </c>
      <c r="BF177" s="145">
        <f>IF(N177="snížená",J177,0)</f>
        <v>0</v>
      </c>
      <c r="BG177" s="145">
        <f>IF(N177="zákl. přenesená",J177,0)</f>
        <v>0</v>
      </c>
      <c r="BH177" s="145">
        <f>IF(N177="sníž. přenesená",J177,0)</f>
        <v>0</v>
      </c>
      <c r="BI177" s="145">
        <f>IF(N177="nulová",J177,0)</f>
        <v>0</v>
      </c>
      <c r="BJ177" s="18" t="s">
        <v>80</v>
      </c>
      <c r="BK177" s="145">
        <f>ROUND(I177*H177,2)</f>
        <v>0</v>
      </c>
      <c r="BL177" s="18" t="s">
        <v>90</v>
      </c>
      <c r="BM177" s="144" t="s">
        <v>703</v>
      </c>
    </row>
    <row r="178" spans="2:65" s="11" customFormat="1" ht="20.85" customHeight="1">
      <c r="B178" s="121"/>
      <c r="D178" s="122" t="s">
        <v>72</v>
      </c>
      <c r="E178" s="131" t="s">
        <v>1133</v>
      </c>
      <c r="F178" s="131" t="s">
        <v>1722</v>
      </c>
      <c r="I178" s="124"/>
      <c r="J178" s="132">
        <f>BK178</f>
        <v>0</v>
      </c>
      <c r="L178" s="121"/>
      <c r="M178" s="126"/>
      <c r="P178" s="127">
        <f>P179</f>
        <v>0</v>
      </c>
      <c r="R178" s="127">
        <f>R179</f>
        <v>0</v>
      </c>
      <c r="T178" s="128">
        <f>T179</f>
        <v>0</v>
      </c>
      <c r="AR178" s="122" t="s">
        <v>80</v>
      </c>
      <c r="AT178" s="129" t="s">
        <v>72</v>
      </c>
      <c r="AU178" s="129" t="s">
        <v>82</v>
      </c>
      <c r="AY178" s="122" t="s">
        <v>163</v>
      </c>
      <c r="BK178" s="130">
        <f>BK179</f>
        <v>0</v>
      </c>
    </row>
    <row r="179" spans="2:65" s="1" customFormat="1" ht="24.2" customHeight="1">
      <c r="B179" s="33"/>
      <c r="C179" s="179" t="s">
        <v>432</v>
      </c>
      <c r="D179" s="179" t="s">
        <v>342</v>
      </c>
      <c r="E179" s="180" t="s">
        <v>1723</v>
      </c>
      <c r="F179" s="181" t="s">
        <v>1724</v>
      </c>
      <c r="G179" s="182" t="s">
        <v>239</v>
      </c>
      <c r="H179" s="183">
        <v>10</v>
      </c>
      <c r="I179" s="184"/>
      <c r="J179" s="185">
        <f>ROUND(I179*H179,2)</f>
        <v>0</v>
      </c>
      <c r="K179" s="181" t="s">
        <v>19</v>
      </c>
      <c r="L179" s="186"/>
      <c r="M179" s="187" t="s">
        <v>19</v>
      </c>
      <c r="N179" s="188" t="s">
        <v>44</v>
      </c>
      <c r="P179" s="142">
        <f>O179*H179</f>
        <v>0</v>
      </c>
      <c r="Q179" s="142">
        <v>0</v>
      </c>
      <c r="R179" s="142">
        <f>Q179*H179</f>
        <v>0</v>
      </c>
      <c r="S179" s="142">
        <v>0</v>
      </c>
      <c r="T179" s="143">
        <f>S179*H179</f>
        <v>0</v>
      </c>
      <c r="AR179" s="144" t="s">
        <v>215</v>
      </c>
      <c r="AT179" s="144" t="s">
        <v>342</v>
      </c>
      <c r="AU179" s="144" t="s">
        <v>181</v>
      </c>
      <c r="AY179" s="18" t="s">
        <v>163</v>
      </c>
      <c r="BE179" s="145">
        <f>IF(N179="základní",J179,0)</f>
        <v>0</v>
      </c>
      <c r="BF179" s="145">
        <f>IF(N179="snížená",J179,0)</f>
        <v>0</v>
      </c>
      <c r="BG179" s="145">
        <f>IF(N179="zákl. přenesená",J179,0)</f>
        <v>0</v>
      </c>
      <c r="BH179" s="145">
        <f>IF(N179="sníž. přenesená",J179,0)</f>
        <v>0</v>
      </c>
      <c r="BI179" s="145">
        <f>IF(N179="nulová",J179,0)</f>
        <v>0</v>
      </c>
      <c r="BJ179" s="18" t="s">
        <v>80</v>
      </c>
      <c r="BK179" s="145">
        <f>ROUND(I179*H179,2)</f>
        <v>0</v>
      </c>
      <c r="BL179" s="18" t="s">
        <v>90</v>
      </c>
      <c r="BM179" s="144" t="s">
        <v>718</v>
      </c>
    </row>
    <row r="180" spans="2:65" s="11" customFormat="1" ht="20.85" customHeight="1">
      <c r="B180" s="121"/>
      <c r="D180" s="122" t="s">
        <v>72</v>
      </c>
      <c r="E180" s="131" t="s">
        <v>1137</v>
      </c>
      <c r="F180" s="131" t="s">
        <v>1042</v>
      </c>
      <c r="I180" s="124"/>
      <c r="J180" s="132">
        <f>BK180</f>
        <v>0</v>
      </c>
      <c r="L180" s="121"/>
      <c r="M180" s="126"/>
      <c r="P180" s="127">
        <f>SUM(P181:P182)</f>
        <v>0</v>
      </c>
      <c r="R180" s="127">
        <f>SUM(R181:R182)</f>
        <v>0</v>
      </c>
      <c r="T180" s="128">
        <f>SUM(T181:T182)</f>
        <v>0</v>
      </c>
      <c r="AR180" s="122" t="s">
        <v>80</v>
      </c>
      <c r="AT180" s="129" t="s">
        <v>72</v>
      </c>
      <c r="AU180" s="129" t="s">
        <v>82</v>
      </c>
      <c r="AY180" s="122" t="s">
        <v>163</v>
      </c>
      <c r="BK180" s="130">
        <f>SUM(BK181:BK182)</f>
        <v>0</v>
      </c>
    </row>
    <row r="181" spans="2:65" s="1" customFormat="1" ht="16.5" customHeight="1">
      <c r="B181" s="33"/>
      <c r="C181" s="179" t="s">
        <v>439</v>
      </c>
      <c r="D181" s="179" t="s">
        <v>342</v>
      </c>
      <c r="E181" s="180" t="s">
        <v>1725</v>
      </c>
      <c r="F181" s="181" t="s">
        <v>1726</v>
      </c>
      <c r="G181" s="182" t="s">
        <v>239</v>
      </c>
      <c r="H181" s="183">
        <v>72</v>
      </c>
      <c r="I181" s="184"/>
      <c r="J181" s="185">
        <f>ROUND(I181*H181,2)</f>
        <v>0</v>
      </c>
      <c r="K181" s="181" t="s">
        <v>19</v>
      </c>
      <c r="L181" s="186"/>
      <c r="M181" s="187" t="s">
        <v>19</v>
      </c>
      <c r="N181" s="188" t="s">
        <v>44</v>
      </c>
      <c r="P181" s="142">
        <f>O181*H181</f>
        <v>0</v>
      </c>
      <c r="Q181" s="142">
        <v>0</v>
      </c>
      <c r="R181" s="142">
        <f>Q181*H181</f>
        <v>0</v>
      </c>
      <c r="S181" s="142">
        <v>0</v>
      </c>
      <c r="T181" s="143">
        <f>S181*H181</f>
        <v>0</v>
      </c>
      <c r="AR181" s="144" t="s">
        <v>215</v>
      </c>
      <c r="AT181" s="144" t="s">
        <v>342</v>
      </c>
      <c r="AU181" s="144" t="s">
        <v>181</v>
      </c>
      <c r="AY181" s="18" t="s">
        <v>163</v>
      </c>
      <c r="BE181" s="145">
        <f>IF(N181="základní",J181,0)</f>
        <v>0</v>
      </c>
      <c r="BF181" s="145">
        <f>IF(N181="snížená",J181,0)</f>
        <v>0</v>
      </c>
      <c r="BG181" s="145">
        <f>IF(N181="zákl. přenesená",J181,0)</f>
        <v>0</v>
      </c>
      <c r="BH181" s="145">
        <f>IF(N181="sníž. přenesená",J181,0)</f>
        <v>0</v>
      </c>
      <c r="BI181" s="145">
        <f>IF(N181="nulová",J181,0)</f>
        <v>0</v>
      </c>
      <c r="BJ181" s="18" t="s">
        <v>80</v>
      </c>
      <c r="BK181" s="145">
        <f>ROUND(I181*H181,2)</f>
        <v>0</v>
      </c>
      <c r="BL181" s="18" t="s">
        <v>90</v>
      </c>
      <c r="BM181" s="144" t="s">
        <v>732</v>
      </c>
    </row>
    <row r="182" spans="2:65" s="1" customFormat="1" ht="16.5" customHeight="1">
      <c r="B182" s="33"/>
      <c r="C182" s="179" t="s">
        <v>445</v>
      </c>
      <c r="D182" s="179" t="s">
        <v>342</v>
      </c>
      <c r="E182" s="180" t="s">
        <v>1727</v>
      </c>
      <c r="F182" s="181" t="s">
        <v>1728</v>
      </c>
      <c r="G182" s="182" t="s">
        <v>239</v>
      </c>
      <c r="H182" s="183">
        <v>60</v>
      </c>
      <c r="I182" s="184"/>
      <c r="J182" s="185">
        <f>ROUND(I182*H182,2)</f>
        <v>0</v>
      </c>
      <c r="K182" s="181" t="s">
        <v>19</v>
      </c>
      <c r="L182" s="186"/>
      <c r="M182" s="187" t="s">
        <v>19</v>
      </c>
      <c r="N182" s="188" t="s">
        <v>44</v>
      </c>
      <c r="P182" s="142">
        <f>O182*H182</f>
        <v>0</v>
      </c>
      <c r="Q182" s="142">
        <v>0</v>
      </c>
      <c r="R182" s="142">
        <f>Q182*H182</f>
        <v>0</v>
      </c>
      <c r="S182" s="142">
        <v>0</v>
      </c>
      <c r="T182" s="143">
        <f>S182*H182</f>
        <v>0</v>
      </c>
      <c r="AR182" s="144" t="s">
        <v>215</v>
      </c>
      <c r="AT182" s="144" t="s">
        <v>342</v>
      </c>
      <c r="AU182" s="144" t="s">
        <v>181</v>
      </c>
      <c r="AY182" s="18" t="s">
        <v>163</v>
      </c>
      <c r="BE182" s="145">
        <f>IF(N182="základní",J182,0)</f>
        <v>0</v>
      </c>
      <c r="BF182" s="145">
        <f>IF(N182="snížená",J182,0)</f>
        <v>0</v>
      </c>
      <c r="BG182" s="145">
        <f>IF(N182="zákl. přenesená",J182,0)</f>
        <v>0</v>
      </c>
      <c r="BH182" s="145">
        <f>IF(N182="sníž. přenesená",J182,0)</f>
        <v>0</v>
      </c>
      <c r="BI182" s="145">
        <f>IF(N182="nulová",J182,0)</f>
        <v>0</v>
      </c>
      <c r="BJ182" s="18" t="s">
        <v>80</v>
      </c>
      <c r="BK182" s="145">
        <f>ROUND(I182*H182,2)</f>
        <v>0</v>
      </c>
      <c r="BL182" s="18" t="s">
        <v>90</v>
      </c>
      <c r="BM182" s="144" t="s">
        <v>745</v>
      </c>
    </row>
    <row r="183" spans="2:65" s="11" customFormat="1" ht="20.85" customHeight="1">
      <c r="B183" s="121"/>
      <c r="D183" s="122" t="s">
        <v>72</v>
      </c>
      <c r="E183" s="131" t="s">
        <v>1049</v>
      </c>
      <c r="F183" s="131" t="s">
        <v>1729</v>
      </c>
      <c r="I183" s="124"/>
      <c r="J183" s="132">
        <f>BK183</f>
        <v>0</v>
      </c>
      <c r="L183" s="121"/>
      <c r="M183" s="126"/>
      <c r="P183" s="127">
        <f>SUM(P184:P185)</f>
        <v>0</v>
      </c>
      <c r="R183" s="127">
        <f>SUM(R184:R185)</f>
        <v>0</v>
      </c>
      <c r="T183" s="128">
        <f>SUM(T184:T185)</f>
        <v>0</v>
      </c>
      <c r="AR183" s="122" t="s">
        <v>80</v>
      </c>
      <c r="AT183" s="129" t="s">
        <v>72</v>
      </c>
      <c r="AU183" s="129" t="s">
        <v>82</v>
      </c>
      <c r="AY183" s="122" t="s">
        <v>163</v>
      </c>
      <c r="BK183" s="130">
        <f>SUM(BK184:BK185)</f>
        <v>0</v>
      </c>
    </row>
    <row r="184" spans="2:65" s="1" customFormat="1" ht="16.5" customHeight="1">
      <c r="B184" s="33"/>
      <c r="C184" s="179" t="s">
        <v>452</v>
      </c>
      <c r="D184" s="179" t="s">
        <v>342</v>
      </c>
      <c r="E184" s="180" t="s">
        <v>1730</v>
      </c>
      <c r="F184" s="181" t="s">
        <v>1731</v>
      </c>
      <c r="G184" s="182" t="s">
        <v>1036</v>
      </c>
      <c r="H184" s="183">
        <v>2</v>
      </c>
      <c r="I184" s="184"/>
      <c r="J184" s="185">
        <f>ROUND(I184*H184,2)</f>
        <v>0</v>
      </c>
      <c r="K184" s="181" t="s">
        <v>19</v>
      </c>
      <c r="L184" s="186"/>
      <c r="M184" s="187" t="s">
        <v>19</v>
      </c>
      <c r="N184" s="188" t="s">
        <v>44</v>
      </c>
      <c r="P184" s="142">
        <f>O184*H184</f>
        <v>0</v>
      </c>
      <c r="Q184" s="142">
        <v>0</v>
      </c>
      <c r="R184" s="142">
        <f>Q184*H184</f>
        <v>0</v>
      </c>
      <c r="S184" s="142">
        <v>0</v>
      </c>
      <c r="T184" s="143">
        <f>S184*H184</f>
        <v>0</v>
      </c>
      <c r="AR184" s="144" t="s">
        <v>215</v>
      </c>
      <c r="AT184" s="144" t="s">
        <v>342</v>
      </c>
      <c r="AU184" s="144" t="s">
        <v>181</v>
      </c>
      <c r="AY184" s="18" t="s">
        <v>163</v>
      </c>
      <c r="BE184" s="145">
        <f>IF(N184="základní",J184,0)</f>
        <v>0</v>
      </c>
      <c r="BF184" s="145">
        <f>IF(N184="snížená",J184,0)</f>
        <v>0</v>
      </c>
      <c r="BG184" s="145">
        <f>IF(N184="zákl. přenesená",J184,0)</f>
        <v>0</v>
      </c>
      <c r="BH184" s="145">
        <f>IF(N184="sníž. přenesená",J184,0)</f>
        <v>0</v>
      </c>
      <c r="BI184" s="145">
        <f>IF(N184="nulová",J184,0)</f>
        <v>0</v>
      </c>
      <c r="BJ184" s="18" t="s">
        <v>80</v>
      </c>
      <c r="BK184" s="145">
        <f>ROUND(I184*H184,2)</f>
        <v>0</v>
      </c>
      <c r="BL184" s="18" t="s">
        <v>90</v>
      </c>
      <c r="BM184" s="144" t="s">
        <v>755</v>
      </c>
    </row>
    <row r="185" spans="2:65" s="1" customFormat="1" ht="16.5" customHeight="1">
      <c r="B185" s="33"/>
      <c r="C185" s="179" t="s">
        <v>459</v>
      </c>
      <c r="D185" s="179" t="s">
        <v>342</v>
      </c>
      <c r="E185" s="180" t="s">
        <v>1732</v>
      </c>
      <c r="F185" s="181" t="s">
        <v>1733</v>
      </c>
      <c r="G185" s="182" t="s">
        <v>1036</v>
      </c>
      <c r="H185" s="183">
        <v>6</v>
      </c>
      <c r="I185" s="184"/>
      <c r="J185" s="185">
        <f>ROUND(I185*H185,2)</f>
        <v>0</v>
      </c>
      <c r="K185" s="181" t="s">
        <v>19</v>
      </c>
      <c r="L185" s="186"/>
      <c r="M185" s="187" t="s">
        <v>19</v>
      </c>
      <c r="N185" s="188" t="s">
        <v>44</v>
      </c>
      <c r="P185" s="142">
        <f>O185*H185</f>
        <v>0</v>
      </c>
      <c r="Q185" s="142">
        <v>0</v>
      </c>
      <c r="R185" s="142">
        <f>Q185*H185</f>
        <v>0</v>
      </c>
      <c r="S185" s="142">
        <v>0</v>
      </c>
      <c r="T185" s="143">
        <f>S185*H185</f>
        <v>0</v>
      </c>
      <c r="AR185" s="144" t="s">
        <v>215</v>
      </c>
      <c r="AT185" s="144" t="s">
        <v>342</v>
      </c>
      <c r="AU185" s="144" t="s">
        <v>181</v>
      </c>
      <c r="AY185" s="18" t="s">
        <v>163</v>
      </c>
      <c r="BE185" s="145">
        <f>IF(N185="základní",J185,0)</f>
        <v>0</v>
      </c>
      <c r="BF185" s="145">
        <f>IF(N185="snížená",J185,0)</f>
        <v>0</v>
      </c>
      <c r="BG185" s="145">
        <f>IF(N185="zákl. přenesená",J185,0)</f>
        <v>0</v>
      </c>
      <c r="BH185" s="145">
        <f>IF(N185="sníž. přenesená",J185,0)</f>
        <v>0</v>
      </c>
      <c r="BI185" s="145">
        <f>IF(N185="nulová",J185,0)</f>
        <v>0</v>
      </c>
      <c r="BJ185" s="18" t="s">
        <v>80</v>
      </c>
      <c r="BK185" s="145">
        <f>ROUND(I185*H185,2)</f>
        <v>0</v>
      </c>
      <c r="BL185" s="18" t="s">
        <v>90</v>
      </c>
      <c r="BM185" s="144" t="s">
        <v>765</v>
      </c>
    </row>
    <row r="186" spans="2:65" s="11" customFormat="1" ht="20.85" customHeight="1">
      <c r="B186" s="121"/>
      <c r="D186" s="122" t="s">
        <v>72</v>
      </c>
      <c r="E186" s="131" t="s">
        <v>1061</v>
      </c>
      <c r="F186" s="131" t="s">
        <v>1074</v>
      </c>
      <c r="I186" s="124"/>
      <c r="J186" s="132">
        <f>BK186</f>
        <v>0</v>
      </c>
      <c r="L186" s="121"/>
      <c r="M186" s="126"/>
      <c r="P186" s="127">
        <f>P187</f>
        <v>0</v>
      </c>
      <c r="R186" s="127">
        <f>R187</f>
        <v>0</v>
      </c>
      <c r="T186" s="128">
        <f>T187</f>
        <v>0</v>
      </c>
      <c r="AR186" s="122" t="s">
        <v>80</v>
      </c>
      <c r="AT186" s="129" t="s">
        <v>72</v>
      </c>
      <c r="AU186" s="129" t="s">
        <v>82</v>
      </c>
      <c r="AY186" s="122" t="s">
        <v>163</v>
      </c>
      <c r="BK186" s="130">
        <f>BK187</f>
        <v>0</v>
      </c>
    </row>
    <row r="187" spans="2:65" s="1" customFormat="1" ht="16.5" customHeight="1">
      <c r="B187" s="33"/>
      <c r="C187" s="179" t="s">
        <v>466</v>
      </c>
      <c r="D187" s="179" t="s">
        <v>342</v>
      </c>
      <c r="E187" s="180" t="s">
        <v>1734</v>
      </c>
      <c r="F187" s="181" t="s">
        <v>1735</v>
      </c>
      <c r="G187" s="182" t="s">
        <v>239</v>
      </c>
      <c r="H187" s="183">
        <v>5</v>
      </c>
      <c r="I187" s="184"/>
      <c r="J187" s="185">
        <f>ROUND(I187*H187,2)</f>
        <v>0</v>
      </c>
      <c r="K187" s="181" t="s">
        <v>19</v>
      </c>
      <c r="L187" s="186"/>
      <c r="M187" s="187" t="s">
        <v>19</v>
      </c>
      <c r="N187" s="188" t="s">
        <v>44</v>
      </c>
      <c r="P187" s="142">
        <f>O187*H187</f>
        <v>0</v>
      </c>
      <c r="Q187" s="142">
        <v>0</v>
      </c>
      <c r="R187" s="142">
        <f>Q187*H187</f>
        <v>0</v>
      </c>
      <c r="S187" s="142">
        <v>0</v>
      </c>
      <c r="T187" s="143">
        <f>S187*H187</f>
        <v>0</v>
      </c>
      <c r="AR187" s="144" t="s">
        <v>215</v>
      </c>
      <c r="AT187" s="144" t="s">
        <v>342</v>
      </c>
      <c r="AU187" s="144" t="s">
        <v>181</v>
      </c>
      <c r="AY187" s="18" t="s">
        <v>163</v>
      </c>
      <c r="BE187" s="145">
        <f>IF(N187="základní",J187,0)</f>
        <v>0</v>
      </c>
      <c r="BF187" s="145">
        <f>IF(N187="snížená",J187,0)</f>
        <v>0</v>
      </c>
      <c r="BG187" s="145">
        <f>IF(N187="zákl. přenesená",J187,0)</f>
        <v>0</v>
      </c>
      <c r="BH187" s="145">
        <f>IF(N187="sníž. přenesená",J187,0)</f>
        <v>0</v>
      </c>
      <c r="BI187" s="145">
        <f>IF(N187="nulová",J187,0)</f>
        <v>0</v>
      </c>
      <c r="BJ187" s="18" t="s">
        <v>80</v>
      </c>
      <c r="BK187" s="145">
        <f>ROUND(I187*H187,2)</f>
        <v>0</v>
      </c>
      <c r="BL187" s="18" t="s">
        <v>90</v>
      </c>
      <c r="BM187" s="144" t="s">
        <v>790</v>
      </c>
    </row>
    <row r="188" spans="2:65" s="11" customFormat="1" ht="20.85" customHeight="1">
      <c r="B188" s="121"/>
      <c r="D188" s="122" t="s">
        <v>72</v>
      </c>
      <c r="E188" s="131" t="s">
        <v>1065</v>
      </c>
      <c r="F188" s="131" t="s">
        <v>1080</v>
      </c>
      <c r="I188" s="124"/>
      <c r="J188" s="132">
        <f>BK188</f>
        <v>0</v>
      </c>
      <c r="L188" s="121"/>
      <c r="M188" s="126"/>
      <c r="P188" s="127">
        <f>P189</f>
        <v>0</v>
      </c>
      <c r="R188" s="127">
        <f>R189</f>
        <v>0</v>
      </c>
      <c r="T188" s="128">
        <f>T189</f>
        <v>0</v>
      </c>
      <c r="AR188" s="122" t="s">
        <v>80</v>
      </c>
      <c r="AT188" s="129" t="s">
        <v>72</v>
      </c>
      <c r="AU188" s="129" t="s">
        <v>82</v>
      </c>
      <c r="AY188" s="122" t="s">
        <v>163</v>
      </c>
      <c r="BK188" s="130">
        <f>BK189</f>
        <v>0</v>
      </c>
    </row>
    <row r="189" spans="2:65" s="1" customFormat="1" ht="16.5" customHeight="1">
      <c r="B189" s="33"/>
      <c r="C189" s="179" t="s">
        <v>474</v>
      </c>
      <c r="D189" s="179" t="s">
        <v>342</v>
      </c>
      <c r="E189" s="180" t="s">
        <v>1081</v>
      </c>
      <c r="F189" s="181" t="s">
        <v>1082</v>
      </c>
      <c r="G189" s="182" t="s">
        <v>239</v>
      </c>
      <c r="H189" s="183">
        <v>40</v>
      </c>
      <c r="I189" s="184"/>
      <c r="J189" s="185">
        <f>ROUND(I189*H189,2)</f>
        <v>0</v>
      </c>
      <c r="K189" s="181" t="s">
        <v>19</v>
      </c>
      <c r="L189" s="186"/>
      <c r="M189" s="187" t="s">
        <v>19</v>
      </c>
      <c r="N189" s="188" t="s">
        <v>44</v>
      </c>
      <c r="P189" s="142">
        <f>O189*H189</f>
        <v>0</v>
      </c>
      <c r="Q189" s="142">
        <v>0</v>
      </c>
      <c r="R189" s="142">
        <f>Q189*H189</f>
        <v>0</v>
      </c>
      <c r="S189" s="142">
        <v>0</v>
      </c>
      <c r="T189" s="143">
        <f>S189*H189</f>
        <v>0</v>
      </c>
      <c r="AR189" s="144" t="s">
        <v>215</v>
      </c>
      <c r="AT189" s="144" t="s">
        <v>342</v>
      </c>
      <c r="AU189" s="144" t="s">
        <v>181</v>
      </c>
      <c r="AY189" s="18" t="s">
        <v>163</v>
      </c>
      <c r="BE189" s="145">
        <f>IF(N189="základní",J189,0)</f>
        <v>0</v>
      </c>
      <c r="BF189" s="145">
        <f>IF(N189="snížená",J189,0)</f>
        <v>0</v>
      </c>
      <c r="BG189" s="145">
        <f>IF(N189="zákl. přenesená",J189,0)</f>
        <v>0</v>
      </c>
      <c r="BH189" s="145">
        <f>IF(N189="sníž. přenesená",J189,0)</f>
        <v>0</v>
      </c>
      <c r="BI189" s="145">
        <f>IF(N189="nulová",J189,0)</f>
        <v>0</v>
      </c>
      <c r="BJ189" s="18" t="s">
        <v>80</v>
      </c>
      <c r="BK189" s="145">
        <f>ROUND(I189*H189,2)</f>
        <v>0</v>
      </c>
      <c r="BL189" s="18" t="s">
        <v>90</v>
      </c>
      <c r="BM189" s="144" t="s">
        <v>805</v>
      </c>
    </row>
    <row r="190" spans="2:65" s="11" customFormat="1" ht="20.85" customHeight="1">
      <c r="B190" s="121"/>
      <c r="D190" s="122" t="s">
        <v>72</v>
      </c>
      <c r="E190" s="131" t="s">
        <v>1148</v>
      </c>
      <c r="F190" s="131" t="s">
        <v>1736</v>
      </c>
      <c r="I190" s="124"/>
      <c r="J190" s="132">
        <f>BK190</f>
        <v>0</v>
      </c>
      <c r="L190" s="121"/>
      <c r="M190" s="126"/>
      <c r="P190" s="127">
        <f>SUM(P191:P192)</f>
        <v>0</v>
      </c>
      <c r="R190" s="127">
        <f>SUM(R191:R192)</f>
        <v>0</v>
      </c>
      <c r="T190" s="128">
        <f>SUM(T191:T192)</f>
        <v>0</v>
      </c>
      <c r="AR190" s="122" t="s">
        <v>80</v>
      </c>
      <c r="AT190" s="129" t="s">
        <v>72</v>
      </c>
      <c r="AU190" s="129" t="s">
        <v>82</v>
      </c>
      <c r="AY190" s="122" t="s">
        <v>163</v>
      </c>
      <c r="BK190" s="130">
        <f>SUM(BK191:BK192)</f>
        <v>0</v>
      </c>
    </row>
    <row r="191" spans="2:65" s="1" customFormat="1" ht="16.5" customHeight="1">
      <c r="B191" s="33"/>
      <c r="C191" s="179" t="s">
        <v>480</v>
      </c>
      <c r="D191" s="179" t="s">
        <v>342</v>
      </c>
      <c r="E191" s="180" t="s">
        <v>1095</v>
      </c>
      <c r="F191" s="181" t="s">
        <v>1096</v>
      </c>
      <c r="G191" s="182" t="s">
        <v>1036</v>
      </c>
      <c r="H191" s="183">
        <v>2</v>
      </c>
      <c r="I191" s="184"/>
      <c r="J191" s="185">
        <f>ROUND(I191*H191,2)</f>
        <v>0</v>
      </c>
      <c r="K191" s="181" t="s">
        <v>19</v>
      </c>
      <c r="L191" s="186"/>
      <c r="M191" s="187" t="s">
        <v>19</v>
      </c>
      <c r="N191" s="188" t="s">
        <v>44</v>
      </c>
      <c r="P191" s="142">
        <f>O191*H191</f>
        <v>0</v>
      </c>
      <c r="Q191" s="142">
        <v>0</v>
      </c>
      <c r="R191" s="142">
        <f>Q191*H191</f>
        <v>0</v>
      </c>
      <c r="S191" s="142">
        <v>0</v>
      </c>
      <c r="T191" s="143">
        <f>S191*H191</f>
        <v>0</v>
      </c>
      <c r="AR191" s="144" t="s">
        <v>215</v>
      </c>
      <c r="AT191" s="144" t="s">
        <v>342</v>
      </c>
      <c r="AU191" s="144" t="s">
        <v>181</v>
      </c>
      <c r="AY191" s="18" t="s">
        <v>163</v>
      </c>
      <c r="BE191" s="145">
        <f>IF(N191="základní",J191,0)</f>
        <v>0</v>
      </c>
      <c r="BF191" s="145">
        <f>IF(N191="snížená",J191,0)</f>
        <v>0</v>
      </c>
      <c r="BG191" s="145">
        <f>IF(N191="zákl. přenesená",J191,0)</f>
        <v>0</v>
      </c>
      <c r="BH191" s="145">
        <f>IF(N191="sníž. přenesená",J191,0)</f>
        <v>0</v>
      </c>
      <c r="BI191" s="145">
        <f>IF(N191="nulová",J191,0)</f>
        <v>0</v>
      </c>
      <c r="BJ191" s="18" t="s">
        <v>80</v>
      </c>
      <c r="BK191" s="145">
        <f>ROUND(I191*H191,2)</f>
        <v>0</v>
      </c>
      <c r="BL191" s="18" t="s">
        <v>90</v>
      </c>
      <c r="BM191" s="144" t="s">
        <v>819</v>
      </c>
    </row>
    <row r="192" spans="2:65" s="1" customFormat="1" ht="16.5" customHeight="1">
      <c r="B192" s="33"/>
      <c r="C192" s="179" t="s">
        <v>488</v>
      </c>
      <c r="D192" s="179" t="s">
        <v>342</v>
      </c>
      <c r="E192" s="180" t="s">
        <v>1737</v>
      </c>
      <c r="F192" s="181" t="s">
        <v>1738</v>
      </c>
      <c r="G192" s="182" t="s">
        <v>1036</v>
      </c>
      <c r="H192" s="183">
        <v>2</v>
      </c>
      <c r="I192" s="184"/>
      <c r="J192" s="185">
        <f>ROUND(I192*H192,2)</f>
        <v>0</v>
      </c>
      <c r="K192" s="181" t="s">
        <v>19</v>
      </c>
      <c r="L192" s="186"/>
      <c r="M192" s="187" t="s">
        <v>19</v>
      </c>
      <c r="N192" s="188" t="s">
        <v>44</v>
      </c>
      <c r="P192" s="142">
        <f>O192*H192</f>
        <v>0</v>
      </c>
      <c r="Q192" s="142">
        <v>0</v>
      </c>
      <c r="R192" s="142">
        <f>Q192*H192</f>
        <v>0</v>
      </c>
      <c r="S192" s="142">
        <v>0</v>
      </c>
      <c r="T192" s="143">
        <f>S192*H192</f>
        <v>0</v>
      </c>
      <c r="AR192" s="144" t="s">
        <v>215</v>
      </c>
      <c r="AT192" s="144" t="s">
        <v>342</v>
      </c>
      <c r="AU192" s="144" t="s">
        <v>181</v>
      </c>
      <c r="AY192" s="18" t="s">
        <v>163</v>
      </c>
      <c r="BE192" s="145">
        <f>IF(N192="základní",J192,0)</f>
        <v>0</v>
      </c>
      <c r="BF192" s="145">
        <f>IF(N192="snížená",J192,0)</f>
        <v>0</v>
      </c>
      <c r="BG192" s="145">
        <f>IF(N192="zákl. přenesená",J192,0)</f>
        <v>0</v>
      </c>
      <c r="BH192" s="145">
        <f>IF(N192="sníž. přenesená",J192,0)</f>
        <v>0</v>
      </c>
      <c r="BI192" s="145">
        <f>IF(N192="nulová",J192,0)</f>
        <v>0</v>
      </c>
      <c r="BJ192" s="18" t="s">
        <v>80</v>
      </c>
      <c r="BK192" s="145">
        <f>ROUND(I192*H192,2)</f>
        <v>0</v>
      </c>
      <c r="BL192" s="18" t="s">
        <v>90</v>
      </c>
      <c r="BM192" s="144" t="s">
        <v>833</v>
      </c>
    </row>
    <row r="193" spans="2:65" s="11" customFormat="1" ht="25.9" customHeight="1">
      <c r="B193" s="121"/>
      <c r="D193" s="122" t="s">
        <v>72</v>
      </c>
      <c r="E193" s="123" t="s">
        <v>1739</v>
      </c>
      <c r="F193" s="123" t="s">
        <v>1128</v>
      </c>
      <c r="I193" s="124"/>
      <c r="J193" s="125">
        <f>BK193</f>
        <v>0</v>
      </c>
      <c r="L193" s="121"/>
      <c r="M193" s="126"/>
      <c r="P193" s="127">
        <f>P194+P227+P262</f>
        <v>0</v>
      </c>
      <c r="R193" s="127">
        <f>R194+R227+R262</f>
        <v>0</v>
      </c>
      <c r="T193" s="128">
        <f>T194+T227+T262</f>
        <v>0</v>
      </c>
      <c r="AR193" s="122" t="s">
        <v>80</v>
      </c>
      <c r="AT193" s="129" t="s">
        <v>72</v>
      </c>
      <c r="AU193" s="129" t="s">
        <v>73</v>
      </c>
      <c r="AY193" s="122" t="s">
        <v>163</v>
      </c>
      <c r="BK193" s="130">
        <f>BK194+BK227+BK262</f>
        <v>0</v>
      </c>
    </row>
    <row r="194" spans="2:65" s="11" customFormat="1" ht="22.9" customHeight="1">
      <c r="B194" s="121"/>
      <c r="D194" s="122" t="s">
        <v>72</v>
      </c>
      <c r="E194" s="131" t="s">
        <v>1022</v>
      </c>
      <c r="F194" s="131" t="s">
        <v>1661</v>
      </c>
      <c r="I194" s="124"/>
      <c r="J194" s="132">
        <f>BK194</f>
        <v>0</v>
      </c>
      <c r="L194" s="121"/>
      <c r="M194" s="126"/>
      <c r="P194" s="127">
        <f>P195+P209</f>
        <v>0</v>
      </c>
      <c r="R194" s="127">
        <f>R195+R209</f>
        <v>0</v>
      </c>
      <c r="T194" s="128">
        <f>T195+T209</f>
        <v>0</v>
      </c>
      <c r="AR194" s="122" t="s">
        <v>80</v>
      </c>
      <c r="AT194" s="129" t="s">
        <v>72</v>
      </c>
      <c r="AU194" s="129" t="s">
        <v>80</v>
      </c>
      <c r="AY194" s="122" t="s">
        <v>163</v>
      </c>
      <c r="BK194" s="130">
        <f>BK195+BK209</f>
        <v>0</v>
      </c>
    </row>
    <row r="195" spans="2:65" s="11" customFormat="1" ht="20.85" customHeight="1">
      <c r="B195" s="121"/>
      <c r="D195" s="122" t="s">
        <v>72</v>
      </c>
      <c r="E195" s="131" t="s">
        <v>1024</v>
      </c>
      <c r="F195" s="131" t="s">
        <v>1664</v>
      </c>
      <c r="I195" s="124"/>
      <c r="J195" s="132">
        <f>BK195</f>
        <v>0</v>
      </c>
      <c r="L195" s="121"/>
      <c r="M195" s="126"/>
      <c r="P195" s="127">
        <f>SUM(P196:P208)</f>
        <v>0</v>
      </c>
      <c r="R195" s="127">
        <f>SUM(R196:R208)</f>
        <v>0</v>
      </c>
      <c r="T195" s="128">
        <f>SUM(T196:T208)</f>
        <v>0</v>
      </c>
      <c r="AR195" s="122" t="s">
        <v>80</v>
      </c>
      <c r="AT195" s="129" t="s">
        <v>72</v>
      </c>
      <c r="AU195" s="129" t="s">
        <v>82</v>
      </c>
      <c r="AY195" s="122" t="s">
        <v>163</v>
      </c>
      <c r="BK195" s="130">
        <f>SUM(BK196:BK208)</f>
        <v>0</v>
      </c>
    </row>
    <row r="196" spans="2:65" s="1" customFormat="1" ht="37.9" customHeight="1">
      <c r="B196" s="33"/>
      <c r="C196" s="133" t="s">
        <v>495</v>
      </c>
      <c r="D196" s="133" t="s">
        <v>166</v>
      </c>
      <c r="E196" s="134" t="s">
        <v>1740</v>
      </c>
      <c r="F196" s="135" t="s">
        <v>1672</v>
      </c>
      <c r="G196" s="136" t="s">
        <v>1036</v>
      </c>
      <c r="H196" s="137">
        <v>1</v>
      </c>
      <c r="I196" s="138"/>
      <c r="J196" s="139">
        <f>ROUND(I196*H196,2)</f>
        <v>0</v>
      </c>
      <c r="K196" s="135" t="s">
        <v>19</v>
      </c>
      <c r="L196" s="33"/>
      <c r="M196" s="140" t="s">
        <v>19</v>
      </c>
      <c r="N196" s="141" t="s">
        <v>44</v>
      </c>
      <c r="P196" s="142">
        <f>O196*H196</f>
        <v>0</v>
      </c>
      <c r="Q196" s="142">
        <v>0</v>
      </c>
      <c r="R196" s="142">
        <f>Q196*H196</f>
        <v>0</v>
      </c>
      <c r="S196" s="142">
        <v>0</v>
      </c>
      <c r="T196" s="143">
        <f>S196*H196</f>
        <v>0</v>
      </c>
      <c r="AR196" s="144" t="s">
        <v>90</v>
      </c>
      <c r="AT196" s="144" t="s">
        <v>166</v>
      </c>
      <c r="AU196" s="144" t="s">
        <v>181</v>
      </c>
      <c r="AY196" s="18" t="s">
        <v>163</v>
      </c>
      <c r="BE196" s="145">
        <f>IF(N196="základní",J196,0)</f>
        <v>0</v>
      </c>
      <c r="BF196" s="145">
        <f>IF(N196="snížená",J196,0)</f>
        <v>0</v>
      </c>
      <c r="BG196" s="145">
        <f>IF(N196="zákl. přenesená",J196,0)</f>
        <v>0</v>
      </c>
      <c r="BH196" s="145">
        <f>IF(N196="sníž. přenesená",J196,0)</f>
        <v>0</v>
      </c>
      <c r="BI196" s="145">
        <f>IF(N196="nulová",J196,0)</f>
        <v>0</v>
      </c>
      <c r="BJ196" s="18" t="s">
        <v>80</v>
      </c>
      <c r="BK196" s="145">
        <f>ROUND(I196*H196,2)</f>
        <v>0</v>
      </c>
      <c r="BL196" s="18" t="s">
        <v>90</v>
      </c>
      <c r="BM196" s="144" t="s">
        <v>1741</v>
      </c>
    </row>
    <row r="197" spans="2:65" s="1" customFormat="1" ht="16.5" customHeight="1">
      <c r="B197" s="33"/>
      <c r="C197" s="133" t="s">
        <v>503</v>
      </c>
      <c r="D197" s="133" t="s">
        <v>166</v>
      </c>
      <c r="E197" s="134" t="s">
        <v>1742</v>
      </c>
      <c r="F197" s="135" t="s">
        <v>1743</v>
      </c>
      <c r="G197" s="136" t="s">
        <v>1036</v>
      </c>
      <c r="H197" s="137">
        <v>1</v>
      </c>
      <c r="I197" s="138"/>
      <c r="J197" s="139">
        <f>ROUND(I197*H197,2)</f>
        <v>0</v>
      </c>
      <c r="K197" s="135" t="s">
        <v>19</v>
      </c>
      <c r="L197" s="33"/>
      <c r="M197" s="140" t="s">
        <v>19</v>
      </c>
      <c r="N197" s="141" t="s">
        <v>44</v>
      </c>
      <c r="P197" s="142">
        <f>O197*H197</f>
        <v>0</v>
      </c>
      <c r="Q197" s="142">
        <v>0</v>
      </c>
      <c r="R197" s="142">
        <f>Q197*H197</f>
        <v>0</v>
      </c>
      <c r="S197" s="142">
        <v>0</v>
      </c>
      <c r="T197" s="143">
        <f>S197*H197</f>
        <v>0</v>
      </c>
      <c r="AR197" s="144" t="s">
        <v>90</v>
      </c>
      <c r="AT197" s="144" t="s">
        <v>166</v>
      </c>
      <c r="AU197" s="144" t="s">
        <v>181</v>
      </c>
      <c r="AY197" s="18" t="s">
        <v>163</v>
      </c>
      <c r="BE197" s="145">
        <f>IF(N197="základní",J197,0)</f>
        <v>0</v>
      </c>
      <c r="BF197" s="145">
        <f>IF(N197="snížená",J197,0)</f>
        <v>0</v>
      </c>
      <c r="BG197" s="145">
        <f>IF(N197="zákl. přenesená",J197,0)</f>
        <v>0</v>
      </c>
      <c r="BH197" s="145">
        <f>IF(N197="sníž. přenesená",J197,0)</f>
        <v>0</v>
      </c>
      <c r="BI197" s="145">
        <f>IF(N197="nulová",J197,0)</f>
        <v>0</v>
      </c>
      <c r="BJ197" s="18" t="s">
        <v>80</v>
      </c>
      <c r="BK197" s="145">
        <f>ROUND(I197*H197,2)</f>
        <v>0</v>
      </c>
      <c r="BL197" s="18" t="s">
        <v>90</v>
      </c>
      <c r="BM197" s="144" t="s">
        <v>1744</v>
      </c>
    </row>
    <row r="198" spans="2:65" s="1" customFormat="1" ht="16.5" customHeight="1">
      <c r="B198" s="33"/>
      <c r="C198" s="133" t="s">
        <v>510</v>
      </c>
      <c r="D198" s="133" t="s">
        <v>166</v>
      </c>
      <c r="E198" s="134" t="s">
        <v>1745</v>
      </c>
      <c r="F198" s="135" t="s">
        <v>1746</v>
      </c>
      <c r="G198" s="136" t="s">
        <v>1036</v>
      </c>
      <c r="H198" s="137">
        <v>1</v>
      </c>
      <c r="I198" s="138"/>
      <c r="J198" s="139">
        <f>ROUND(I198*H198,2)</f>
        <v>0</v>
      </c>
      <c r="K198" s="135" t="s">
        <v>19</v>
      </c>
      <c r="L198" s="33"/>
      <c r="M198" s="140" t="s">
        <v>19</v>
      </c>
      <c r="N198" s="141" t="s">
        <v>44</v>
      </c>
      <c r="P198" s="142">
        <f>O198*H198</f>
        <v>0</v>
      </c>
      <c r="Q198" s="142">
        <v>0</v>
      </c>
      <c r="R198" s="142">
        <f>Q198*H198</f>
        <v>0</v>
      </c>
      <c r="S198" s="142">
        <v>0</v>
      </c>
      <c r="T198" s="143">
        <f>S198*H198</f>
        <v>0</v>
      </c>
      <c r="AR198" s="144" t="s">
        <v>90</v>
      </c>
      <c r="AT198" s="144" t="s">
        <v>166</v>
      </c>
      <c r="AU198" s="144" t="s">
        <v>181</v>
      </c>
      <c r="AY198" s="18" t="s">
        <v>163</v>
      </c>
      <c r="BE198" s="145">
        <f>IF(N198="základní",J198,0)</f>
        <v>0</v>
      </c>
      <c r="BF198" s="145">
        <f>IF(N198="snížená",J198,0)</f>
        <v>0</v>
      </c>
      <c r="BG198" s="145">
        <f>IF(N198="zákl. přenesená",J198,0)</f>
        <v>0</v>
      </c>
      <c r="BH198" s="145">
        <f>IF(N198="sníž. přenesená",J198,0)</f>
        <v>0</v>
      </c>
      <c r="BI198" s="145">
        <f>IF(N198="nulová",J198,0)</f>
        <v>0</v>
      </c>
      <c r="BJ198" s="18" t="s">
        <v>80</v>
      </c>
      <c r="BK198" s="145">
        <f>ROUND(I198*H198,2)</f>
        <v>0</v>
      </c>
      <c r="BL198" s="18" t="s">
        <v>90</v>
      </c>
      <c r="BM198" s="144" t="s">
        <v>1193</v>
      </c>
    </row>
    <row r="199" spans="2:65" s="1" customFormat="1" ht="16.5" customHeight="1">
      <c r="B199" s="33"/>
      <c r="C199" s="133" t="s">
        <v>516</v>
      </c>
      <c r="D199" s="133" t="s">
        <v>166</v>
      </c>
      <c r="E199" s="134" t="s">
        <v>1747</v>
      </c>
      <c r="F199" s="135" t="s">
        <v>1748</v>
      </c>
      <c r="G199" s="136" t="s">
        <v>1036</v>
      </c>
      <c r="H199" s="137">
        <v>1</v>
      </c>
      <c r="I199" s="138"/>
      <c r="J199" s="139">
        <f>ROUND(I199*H199,2)</f>
        <v>0</v>
      </c>
      <c r="K199" s="135" t="s">
        <v>19</v>
      </c>
      <c r="L199" s="33"/>
      <c r="M199" s="140" t="s">
        <v>19</v>
      </c>
      <c r="N199" s="141" t="s">
        <v>44</v>
      </c>
      <c r="P199" s="142">
        <f>O199*H199</f>
        <v>0</v>
      </c>
      <c r="Q199" s="142">
        <v>0</v>
      </c>
      <c r="R199" s="142">
        <f>Q199*H199</f>
        <v>0</v>
      </c>
      <c r="S199" s="142">
        <v>0</v>
      </c>
      <c r="T199" s="143">
        <f>S199*H199</f>
        <v>0</v>
      </c>
      <c r="AR199" s="144" t="s">
        <v>90</v>
      </c>
      <c r="AT199" s="144" t="s">
        <v>166</v>
      </c>
      <c r="AU199" s="144" t="s">
        <v>181</v>
      </c>
      <c r="AY199" s="18" t="s">
        <v>163</v>
      </c>
      <c r="BE199" s="145">
        <f>IF(N199="základní",J199,0)</f>
        <v>0</v>
      </c>
      <c r="BF199" s="145">
        <f>IF(N199="snížená",J199,0)</f>
        <v>0</v>
      </c>
      <c r="BG199" s="145">
        <f>IF(N199="zákl. přenesená",J199,0)</f>
        <v>0</v>
      </c>
      <c r="BH199" s="145">
        <f>IF(N199="sníž. přenesená",J199,0)</f>
        <v>0</v>
      </c>
      <c r="BI199" s="145">
        <f>IF(N199="nulová",J199,0)</f>
        <v>0</v>
      </c>
      <c r="BJ199" s="18" t="s">
        <v>80</v>
      </c>
      <c r="BK199" s="145">
        <f>ROUND(I199*H199,2)</f>
        <v>0</v>
      </c>
      <c r="BL199" s="18" t="s">
        <v>90</v>
      </c>
      <c r="BM199" s="144" t="s">
        <v>1195</v>
      </c>
    </row>
    <row r="200" spans="2:65" s="1" customFormat="1" ht="16.5" customHeight="1">
      <c r="B200" s="33"/>
      <c r="C200" s="133" t="s">
        <v>525</v>
      </c>
      <c r="D200" s="133" t="s">
        <v>166</v>
      </c>
      <c r="E200" s="134" t="s">
        <v>1749</v>
      </c>
      <c r="F200" s="135" t="s">
        <v>1750</v>
      </c>
      <c r="G200" s="136" t="s">
        <v>1036</v>
      </c>
      <c r="H200" s="137">
        <v>1</v>
      </c>
      <c r="I200" s="138"/>
      <c r="J200" s="139">
        <f>ROUND(I200*H200,2)</f>
        <v>0</v>
      </c>
      <c r="K200" s="135" t="s">
        <v>19</v>
      </c>
      <c r="L200" s="33"/>
      <c r="M200" s="140" t="s">
        <v>19</v>
      </c>
      <c r="N200" s="141" t="s">
        <v>44</v>
      </c>
      <c r="P200" s="142">
        <f>O200*H200</f>
        <v>0</v>
      </c>
      <c r="Q200" s="142">
        <v>0</v>
      </c>
      <c r="R200" s="142">
        <f>Q200*H200</f>
        <v>0</v>
      </c>
      <c r="S200" s="142">
        <v>0</v>
      </c>
      <c r="T200" s="143">
        <f>S200*H200</f>
        <v>0</v>
      </c>
      <c r="AR200" s="144" t="s">
        <v>90</v>
      </c>
      <c r="AT200" s="144" t="s">
        <v>166</v>
      </c>
      <c r="AU200" s="144" t="s">
        <v>181</v>
      </c>
      <c r="AY200" s="18" t="s">
        <v>163</v>
      </c>
      <c r="BE200" s="145">
        <f>IF(N200="základní",J200,0)</f>
        <v>0</v>
      </c>
      <c r="BF200" s="145">
        <f>IF(N200="snížená",J200,0)</f>
        <v>0</v>
      </c>
      <c r="BG200" s="145">
        <f>IF(N200="zákl. přenesená",J200,0)</f>
        <v>0</v>
      </c>
      <c r="BH200" s="145">
        <f>IF(N200="sníž. přenesená",J200,0)</f>
        <v>0</v>
      </c>
      <c r="BI200" s="145">
        <f>IF(N200="nulová",J200,0)</f>
        <v>0</v>
      </c>
      <c r="BJ200" s="18" t="s">
        <v>80</v>
      </c>
      <c r="BK200" s="145">
        <f>ROUND(I200*H200,2)</f>
        <v>0</v>
      </c>
      <c r="BL200" s="18" t="s">
        <v>90</v>
      </c>
      <c r="BM200" s="144" t="s">
        <v>1197</v>
      </c>
    </row>
    <row r="201" spans="2:65" s="1" customFormat="1" ht="16.5" customHeight="1">
      <c r="B201" s="33"/>
      <c r="C201" s="133" t="s">
        <v>536</v>
      </c>
      <c r="D201" s="133" t="s">
        <v>166</v>
      </c>
      <c r="E201" s="134" t="s">
        <v>1751</v>
      </c>
      <c r="F201" s="135" t="s">
        <v>1752</v>
      </c>
      <c r="G201" s="136" t="s">
        <v>1036</v>
      </c>
      <c r="H201" s="137">
        <v>2</v>
      </c>
      <c r="I201" s="138"/>
      <c r="J201" s="139">
        <f>ROUND(I201*H201,2)</f>
        <v>0</v>
      </c>
      <c r="K201" s="135" t="s">
        <v>19</v>
      </c>
      <c r="L201" s="33"/>
      <c r="M201" s="140" t="s">
        <v>19</v>
      </c>
      <c r="N201" s="141" t="s">
        <v>44</v>
      </c>
      <c r="P201" s="142">
        <f>O201*H201</f>
        <v>0</v>
      </c>
      <c r="Q201" s="142">
        <v>0</v>
      </c>
      <c r="R201" s="142">
        <f>Q201*H201</f>
        <v>0</v>
      </c>
      <c r="S201" s="142">
        <v>0</v>
      </c>
      <c r="T201" s="143">
        <f>S201*H201</f>
        <v>0</v>
      </c>
      <c r="AR201" s="144" t="s">
        <v>90</v>
      </c>
      <c r="AT201" s="144" t="s">
        <v>166</v>
      </c>
      <c r="AU201" s="144" t="s">
        <v>181</v>
      </c>
      <c r="AY201" s="18" t="s">
        <v>163</v>
      </c>
      <c r="BE201" s="145">
        <f>IF(N201="základní",J201,0)</f>
        <v>0</v>
      </c>
      <c r="BF201" s="145">
        <f>IF(N201="snížená",J201,0)</f>
        <v>0</v>
      </c>
      <c r="BG201" s="145">
        <f>IF(N201="zákl. přenesená",J201,0)</f>
        <v>0</v>
      </c>
      <c r="BH201" s="145">
        <f>IF(N201="sníž. přenesená",J201,0)</f>
        <v>0</v>
      </c>
      <c r="BI201" s="145">
        <f>IF(N201="nulová",J201,0)</f>
        <v>0</v>
      </c>
      <c r="BJ201" s="18" t="s">
        <v>80</v>
      </c>
      <c r="BK201" s="145">
        <f>ROUND(I201*H201,2)</f>
        <v>0</v>
      </c>
      <c r="BL201" s="18" t="s">
        <v>90</v>
      </c>
      <c r="BM201" s="144" t="s">
        <v>1200</v>
      </c>
    </row>
    <row r="202" spans="2:65" s="1" customFormat="1" ht="16.5" customHeight="1">
      <c r="B202" s="33"/>
      <c r="C202" s="133" t="s">
        <v>547</v>
      </c>
      <c r="D202" s="133" t="s">
        <v>166</v>
      </c>
      <c r="E202" s="134" t="s">
        <v>1753</v>
      </c>
      <c r="F202" s="135" t="s">
        <v>1684</v>
      </c>
      <c r="G202" s="136" t="s">
        <v>1036</v>
      </c>
      <c r="H202" s="137">
        <v>1</v>
      </c>
      <c r="I202" s="138"/>
      <c r="J202" s="139">
        <f>ROUND(I202*H202,2)</f>
        <v>0</v>
      </c>
      <c r="K202" s="135" t="s">
        <v>19</v>
      </c>
      <c r="L202" s="33"/>
      <c r="M202" s="140" t="s">
        <v>19</v>
      </c>
      <c r="N202" s="141" t="s">
        <v>44</v>
      </c>
      <c r="P202" s="142">
        <f>O202*H202</f>
        <v>0</v>
      </c>
      <c r="Q202" s="142">
        <v>0</v>
      </c>
      <c r="R202" s="142">
        <f>Q202*H202</f>
        <v>0</v>
      </c>
      <c r="S202" s="142">
        <v>0</v>
      </c>
      <c r="T202" s="143">
        <f>S202*H202</f>
        <v>0</v>
      </c>
      <c r="AR202" s="144" t="s">
        <v>90</v>
      </c>
      <c r="AT202" s="144" t="s">
        <v>166</v>
      </c>
      <c r="AU202" s="144" t="s">
        <v>181</v>
      </c>
      <c r="AY202" s="18" t="s">
        <v>163</v>
      </c>
      <c r="BE202" s="145">
        <f>IF(N202="základní",J202,0)</f>
        <v>0</v>
      </c>
      <c r="BF202" s="145">
        <f>IF(N202="snížená",J202,0)</f>
        <v>0</v>
      </c>
      <c r="BG202" s="145">
        <f>IF(N202="zákl. přenesená",J202,0)</f>
        <v>0</v>
      </c>
      <c r="BH202" s="145">
        <f>IF(N202="sníž. přenesená",J202,0)</f>
        <v>0</v>
      </c>
      <c r="BI202" s="145">
        <f>IF(N202="nulová",J202,0)</f>
        <v>0</v>
      </c>
      <c r="BJ202" s="18" t="s">
        <v>80</v>
      </c>
      <c r="BK202" s="145">
        <f>ROUND(I202*H202,2)</f>
        <v>0</v>
      </c>
      <c r="BL202" s="18" t="s">
        <v>90</v>
      </c>
      <c r="BM202" s="144" t="s">
        <v>1203</v>
      </c>
    </row>
    <row r="203" spans="2:65" s="1" customFormat="1" ht="24.2" customHeight="1">
      <c r="B203" s="33"/>
      <c r="C203" s="133" t="s">
        <v>552</v>
      </c>
      <c r="D203" s="133" t="s">
        <v>166</v>
      </c>
      <c r="E203" s="134" t="s">
        <v>1754</v>
      </c>
      <c r="F203" s="135" t="s">
        <v>1686</v>
      </c>
      <c r="G203" s="136" t="s">
        <v>1036</v>
      </c>
      <c r="H203" s="137">
        <v>2</v>
      </c>
      <c r="I203" s="138"/>
      <c r="J203" s="139">
        <f>ROUND(I203*H203,2)</f>
        <v>0</v>
      </c>
      <c r="K203" s="135" t="s">
        <v>19</v>
      </c>
      <c r="L203" s="33"/>
      <c r="M203" s="140" t="s">
        <v>19</v>
      </c>
      <c r="N203" s="141" t="s">
        <v>44</v>
      </c>
      <c r="P203" s="142">
        <f>O203*H203</f>
        <v>0</v>
      </c>
      <c r="Q203" s="142">
        <v>0</v>
      </c>
      <c r="R203" s="142">
        <f>Q203*H203</f>
        <v>0</v>
      </c>
      <c r="S203" s="142">
        <v>0</v>
      </c>
      <c r="T203" s="143">
        <f>S203*H203</f>
        <v>0</v>
      </c>
      <c r="AR203" s="144" t="s">
        <v>90</v>
      </c>
      <c r="AT203" s="144" t="s">
        <v>166</v>
      </c>
      <c r="AU203" s="144" t="s">
        <v>181</v>
      </c>
      <c r="AY203" s="18" t="s">
        <v>163</v>
      </c>
      <c r="BE203" s="145">
        <f>IF(N203="základní",J203,0)</f>
        <v>0</v>
      </c>
      <c r="BF203" s="145">
        <f>IF(N203="snížená",J203,0)</f>
        <v>0</v>
      </c>
      <c r="BG203" s="145">
        <f>IF(N203="zákl. přenesená",J203,0)</f>
        <v>0</v>
      </c>
      <c r="BH203" s="145">
        <f>IF(N203="sníž. přenesená",J203,0)</f>
        <v>0</v>
      </c>
      <c r="BI203" s="145">
        <f>IF(N203="nulová",J203,0)</f>
        <v>0</v>
      </c>
      <c r="BJ203" s="18" t="s">
        <v>80</v>
      </c>
      <c r="BK203" s="145">
        <f>ROUND(I203*H203,2)</f>
        <v>0</v>
      </c>
      <c r="BL203" s="18" t="s">
        <v>90</v>
      </c>
      <c r="BM203" s="144" t="s">
        <v>1755</v>
      </c>
    </row>
    <row r="204" spans="2:65" s="1" customFormat="1" ht="16.5" customHeight="1">
      <c r="B204" s="33"/>
      <c r="C204" s="133" t="s">
        <v>561</v>
      </c>
      <c r="D204" s="133" t="s">
        <v>166</v>
      </c>
      <c r="E204" s="134" t="s">
        <v>1756</v>
      </c>
      <c r="F204" s="135" t="s">
        <v>1688</v>
      </c>
      <c r="G204" s="136" t="s">
        <v>1036</v>
      </c>
      <c r="H204" s="137">
        <v>1</v>
      </c>
      <c r="I204" s="138"/>
      <c r="J204" s="139">
        <f>ROUND(I204*H204,2)</f>
        <v>0</v>
      </c>
      <c r="K204" s="135" t="s">
        <v>19</v>
      </c>
      <c r="L204" s="33"/>
      <c r="M204" s="140" t="s">
        <v>19</v>
      </c>
      <c r="N204" s="141" t="s">
        <v>44</v>
      </c>
      <c r="P204" s="142">
        <f>O204*H204</f>
        <v>0</v>
      </c>
      <c r="Q204" s="142">
        <v>0</v>
      </c>
      <c r="R204" s="142">
        <f>Q204*H204</f>
        <v>0</v>
      </c>
      <c r="S204" s="142">
        <v>0</v>
      </c>
      <c r="T204" s="143">
        <f>S204*H204</f>
        <v>0</v>
      </c>
      <c r="AR204" s="144" t="s">
        <v>90</v>
      </c>
      <c r="AT204" s="144" t="s">
        <v>166</v>
      </c>
      <c r="AU204" s="144" t="s">
        <v>181</v>
      </c>
      <c r="AY204" s="18" t="s">
        <v>163</v>
      </c>
      <c r="BE204" s="145">
        <f>IF(N204="základní",J204,0)</f>
        <v>0</v>
      </c>
      <c r="BF204" s="145">
        <f>IF(N204="snížená",J204,0)</f>
        <v>0</v>
      </c>
      <c r="BG204" s="145">
        <f>IF(N204="zákl. přenesená",J204,0)</f>
        <v>0</v>
      </c>
      <c r="BH204" s="145">
        <f>IF(N204="sníž. přenesená",J204,0)</f>
        <v>0</v>
      </c>
      <c r="BI204" s="145">
        <f>IF(N204="nulová",J204,0)</f>
        <v>0</v>
      </c>
      <c r="BJ204" s="18" t="s">
        <v>80</v>
      </c>
      <c r="BK204" s="145">
        <f>ROUND(I204*H204,2)</f>
        <v>0</v>
      </c>
      <c r="BL204" s="18" t="s">
        <v>90</v>
      </c>
      <c r="BM204" s="144" t="s">
        <v>1757</v>
      </c>
    </row>
    <row r="205" spans="2:65" s="1" customFormat="1" ht="16.5" customHeight="1">
      <c r="B205" s="33"/>
      <c r="C205" s="133" t="s">
        <v>565</v>
      </c>
      <c r="D205" s="133" t="s">
        <v>166</v>
      </c>
      <c r="E205" s="134" t="s">
        <v>1758</v>
      </c>
      <c r="F205" s="135" t="s">
        <v>1690</v>
      </c>
      <c r="G205" s="136" t="s">
        <v>1036</v>
      </c>
      <c r="H205" s="137">
        <v>1</v>
      </c>
      <c r="I205" s="138"/>
      <c r="J205" s="139">
        <f>ROUND(I205*H205,2)</f>
        <v>0</v>
      </c>
      <c r="K205" s="135" t="s">
        <v>19</v>
      </c>
      <c r="L205" s="33"/>
      <c r="M205" s="140" t="s">
        <v>19</v>
      </c>
      <c r="N205" s="141" t="s">
        <v>44</v>
      </c>
      <c r="P205" s="142">
        <f>O205*H205</f>
        <v>0</v>
      </c>
      <c r="Q205" s="142">
        <v>0</v>
      </c>
      <c r="R205" s="142">
        <f>Q205*H205</f>
        <v>0</v>
      </c>
      <c r="S205" s="142">
        <v>0</v>
      </c>
      <c r="T205" s="143">
        <f>S205*H205</f>
        <v>0</v>
      </c>
      <c r="AR205" s="144" t="s">
        <v>90</v>
      </c>
      <c r="AT205" s="144" t="s">
        <v>166</v>
      </c>
      <c r="AU205" s="144" t="s">
        <v>181</v>
      </c>
      <c r="AY205" s="18" t="s">
        <v>163</v>
      </c>
      <c r="BE205" s="145">
        <f>IF(N205="základní",J205,0)</f>
        <v>0</v>
      </c>
      <c r="BF205" s="145">
        <f>IF(N205="snížená",J205,0)</f>
        <v>0</v>
      </c>
      <c r="BG205" s="145">
        <f>IF(N205="zákl. přenesená",J205,0)</f>
        <v>0</v>
      </c>
      <c r="BH205" s="145">
        <f>IF(N205="sníž. přenesená",J205,0)</f>
        <v>0</v>
      </c>
      <c r="BI205" s="145">
        <f>IF(N205="nulová",J205,0)</f>
        <v>0</v>
      </c>
      <c r="BJ205" s="18" t="s">
        <v>80</v>
      </c>
      <c r="BK205" s="145">
        <f>ROUND(I205*H205,2)</f>
        <v>0</v>
      </c>
      <c r="BL205" s="18" t="s">
        <v>90</v>
      </c>
      <c r="BM205" s="144" t="s">
        <v>1759</v>
      </c>
    </row>
    <row r="206" spans="2:65" s="1" customFormat="1" ht="16.5" customHeight="1">
      <c r="B206" s="33"/>
      <c r="C206" s="133" t="s">
        <v>569</v>
      </c>
      <c r="D206" s="133" t="s">
        <v>166</v>
      </c>
      <c r="E206" s="134" t="s">
        <v>1760</v>
      </c>
      <c r="F206" s="135" t="s">
        <v>1692</v>
      </c>
      <c r="G206" s="136" t="s">
        <v>1036</v>
      </c>
      <c r="H206" s="137">
        <v>1</v>
      </c>
      <c r="I206" s="138"/>
      <c r="J206" s="139">
        <f>ROUND(I206*H206,2)</f>
        <v>0</v>
      </c>
      <c r="K206" s="135" t="s">
        <v>19</v>
      </c>
      <c r="L206" s="33"/>
      <c r="M206" s="140" t="s">
        <v>19</v>
      </c>
      <c r="N206" s="141" t="s">
        <v>44</v>
      </c>
      <c r="P206" s="142">
        <f>O206*H206</f>
        <v>0</v>
      </c>
      <c r="Q206" s="142">
        <v>0</v>
      </c>
      <c r="R206" s="142">
        <f>Q206*H206</f>
        <v>0</v>
      </c>
      <c r="S206" s="142">
        <v>0</v>
      </c>
      <c r="T206" s="143">
        <f>S206*H206</f>
        <v>0</v>
      </c>
      <c r="AR206" s="144" t="s">
        <v>90</v>
      </c>
      <c r="AT206" s="144" t="s">
        <v>166</v>
      </c>
      <c r="AU206" s="144" t="s">
        <v>181</v>
      </c>
      <c r="AY206" s="18" t="s">
        <v>163</v>
      </c>
      <c r="BE206" s="145">
        <f>IF(N206="základní",J206,0)</f>
        <v>0</v>
      </c>
      <c r="BF206" s="145">
        <f>IF(N206="snížená",J206,0)</f>
        <v>0</v>
      </c>
      <c r="BG206" s="145">
        <f>IF(N206="zákl. přenesená",J206,0)</f>
        <v>0</v>
      </c>
      <c r="BH206" s="145">
        <f>IF(N206="sníž. přenesená",J206,0)</f>
        <v>0</v>
      </c>
      <c r="BI206" s="145">
        <f>IF(N206="nulová",J206,0)</f>
        <v>0</v>
      </c>
      <c r="BJ206" s="18" t="s">
        <v>80</v>
      </c>
      <c r="BK206" s="145">
        <f>ROUND(I206*H206,2)</f>
        <v>0</v>
      </c>
      <c r="BL206" s="18" t="s">
        <v>90</v>
      </c>
      <c r="BM206" s="144" t="s">
        <v>1761</v>
      </c>
    </row>
    <row r="207" spans="2:65" s="1" customFormat="1" ht="16.5" customHeight="1">
      <c r="B207" s="33"/>
      <c r="C207" s="133" t="s">
        <v>577</v>
      </c>
      <c r="D207" s="133" t="s">
        <v>166</v>
      </c>
      <c r="E207" s="134" t="s">
        <v>1762</v>
      </c>
      <c r="F207" s="135" t="s">
        <v>1694</v>
      </c>
      <c r="G207" s="136" t="s">
        <v>1036</v>
      </c>
      <c r="H207" s="137">
        <v>8</v>
      </c>
      <c r="I207" s="138"/>
      <c r="J207" s="139">
        <f>ROUND(I207*H207,2)</f>
        <v>0</v>
      </c>
      <c r="K207" s="135" t="s">
        <v>19</v>
      </c>
      <c r="L207" s="33"/>
      <c r="M207" s="140" t="s">
        <v>19</v>
      </c>
      <c r="N207" s="141" t="s">
        <v>44</v>
      </c>
      <c r="P207" s="142">
        <f>O207*H207</f>
        <v>0</v>
      </c>
      <c r="Q207" s="142">
        <v>0</v>
      </c>
      <c r="R207" s="142">
        <f>Q207*H207</f>
        <v>0</v>
      </c>
      <c r="S207" s="142">
        <v>0</v>
      </c>
      <c r="T207" s="143">
        <f>S207*H207</f>
        <v>0</v>
      </c>
      <c r="AR207" s="144" t="s">
        <v>90</v>
      </c>
      <c r="AT207" s="144" t="s">
        <v>166</v>
      </c>
      <c r="AU207" s="144" t="s">
        <v>181</v>
      </c>
      <c r="AY207" s="18" t="s">
        <v>163</v>
      </c>
      <c r="BE207" s="145">
        <f>IF(N207="základní",J207,0)</f>
        <v>0</v>
      </c>
      <c r="BF207" s="145">
        <f>IF(N207="snížená",J207,0)</f>
        <v>0</v>
      </c>
      <c r="BG207" s="145">
        <f>IF(N207="zákl. přenesená",J207,0)</f>
        <v>0</v>
      </c>
      <c r="BH207" s="145">
        <f>IF(N207="sníž. přenesená",J207,0)</f>
        <v>0</v>
      </c>
      <c r="BI207" s="145">
        <f>IF(N207="nulová",J207,0)</f>
        <v>0</v>
      </c>
      <c r="BJ207" s="18" t="s">
        <v>80</v>
      </c>
      <c r="BK207" s="145">
        <f>ROUND(I207*H207,2)</f>
        <v>0</v>
      </c>
      <c r="BL207" s="18" t="s">
        <v>90</v>
      </c>
      <c r="BM207" s="144" t="s">
        <v>1763</v>
      </c>
    </row>
    <row r="208" spans="2:65" s="1" customFormat="1" ht="16.5" customHeight="1">
      <c r="B208" s="33"/>
      <c r="C208" s="133" t="s">
        <v>581</v>
      </c>
      <c r="D208" s="133" t="s">
        <v>166</v>
      </c>
      <c r="E208" s="134" t="s">
        <v>1764</v>
      </c>
      <c r="F208" s="135" t="s">
        <v>1696</v>
      </c>
      <c r="G208" s="136" t="s">
        <v>1036</v>
      </c>
      <c r="H208" s="137">
        <v>9</v>
      </c>
      <c r="I208" s="138"/>
      <c r="J208" s="139">
        <f>ROUND(I208*H208,2)</f>
        <v>0</v>
      </c>
      <c r="K208" s="135" t="s">
        <v>19</v>
      </c>
      <c r="L208" s="33"/>
      <c r="M208" s="140" t="s">
        <v>19</v>
      </c>
      <c r="N208" s="141" t="s">
        <v>44</v>
      </c>
      <c r="P208" s="142">
        <f>O208*H208</f>
        <v>0</v>
      </c>
      <c r="Q208" s="142">
        <v>0</v>
      </c>
      <c r="R208" s="142">
        <f>Q208*H208</f>
        <v>0</v>
      </c>
      <c r="S208" s="142">
        <v>0</v>
      </c>
      <c r="T208" s="143">
        <f>S208*H208</f>
        <v>0</v>
      </c>
      <c r="AR208" s="144" t="s">
        <v>90</v>
      </c>
      <c r="AT208" s="144" t="s">
        <v>166</v>
      </c>
      <c r="AU208" s="144" t="s">
        <v>181</v>
      </c>
      <c r="AY208" s="18" t="s">
        <v>163</v>
      </c>
      <c r="BE208" s="145">
        <f>IF(N208="základní",J208,0)</f>
        <v>0</v>
      </c>
      <c r="BF208" s="145">
        <f>IF(N208="snížená",J208,0)</f>
        <v>0</v>
      </c>
      <c r="BG208" s="145">
        <f>IF(N208="zákl. přenesená",J208,0)</f>
        <v>0</v>
      </c>
      <c r="BH208" s="145">
        <f>IF(N208="sníž. přenesená",J208,0)</f>
        <v>0</v>
      </c>
      <c r="BI208" s="145">
        <f>IF(N208="nulová",J208,0)</f>
        <v>0</v>
      </c>
      <c r="BJ208" s="18" t="s">
        <v>80</v>
      </c>
      <c r="BK208" s="145">
        <f>ROUND(I208*H208,2)</f>
        <v>0</v>
      </c>
      <c r="BL208" s="18" t="s">
        <v>90</v>
      </c>
      <c r="BM208" s="144" t="s">
        <v>1765</v>
      </c>
    </row>
    <row r="209" spans="2:65" s="11" customFormat="1" ht="20.85" customHeight="1">
      <c r="B209" s="121"/>
      <c r="D209" s="122" t="s">
        <v>72</v>
      </c>
      <c r="E209" s="131" t="s">
        <v>1028</v>
      </c>
      <c r="F209" s="131" t="s">
        <v>1697</v>
      </c>
      <c r="I209" s="124"/>
      <c r="J209" s="132">
        <f>BK209</f>
        <v>0</v>
      </c>
      <c r="L209" s="121"/>
      <c r="M209" s="126"/>
      <c r="P209" s="127">
        <f>SUM(P210:P226)</f>
        <v>0</v>
      </c>
      <c r="R209" s="127">
        <f>SUM(R210:R226)</f>
        <v>0</v>
      </c>
      <c r="T209" s="128">
        <f>SUM(T210:T226)</f>
        <v>0</v>
      </c>
      <c r="AR209" s="122" t="s">
        <v>80</v>
      </c>
      <c r="AT209" s="129" t="s">
        <v>72</v>
      </c>
      <c r="AU209" s="129" t="s">
        <v>82</v>
      </c>
      <c r="AY209" s="122" t="s">
        <v>163</v>
      </c>
      <c r="BK209" s="130">
        <f>SUM(BK210:BK226)</f>
        <v>0</v>
      </c>
    </row>
    <row r="210" spans="2:65" s="1" customFormat="1" ht="24.2" customHeight="1">
      <c r="B210" s="33"/>
      <c r="C210" s="133" t="s">
        <v>584</v>
      </c>
      <c r="D210" s="133" t="s">
        <v>166</v>
      </c>
      <c r="E210" s="134" t="s">
        <v>1766</v>
      </c>
      <c r="F210" s="135" t="s">
        <v>1699</v>
      </c>
      <c r="G210" s="136" t="s">
        <v>1036</v>
      </c>
      <c r="H210" s="137">
        <v>1</v>
      </c>
      <c r="I210" s="138"/>
      <c r="J210" s="139">
        <f>ROUND(I210*H210,2)</f>
        <v>0</v>
      </c>
      <c r="K210" s="135" t="s">
        <v>19</v>
      </c>
      <c r="L210" s="33"/>
      <c r="M210" s="140" t="s">
        <v>19</v>
      </c>
      <c r="N210" s="141" t="s">
        <v>44</v>
      </c>
      <c r="P210" s="142">
        <f>O210*H210</f>
        <v>0</v>
      </c>
      <c r="Q210" s="142">
        <v>0</v>
      </c>
      <c r="R210" s="142">
        <f>Q210*H210</f>
        <v>0</v>
      </c>
      <c r="S210" s="142">
        <v>0</v>
      </c>
      <c r="T210" s="143">
        <f>S210*H210</f>
        <v>0</v>
      </c>
      <c r="AR210" s="144" t="s">
        <v>90</v>
      </c>
      <c r="AT210" s="144" t="s">
        <v>166</v>
      </c>
      <c r="AU210" s="144" t="s">
        <v>181</v>
      </c>
      <c r="AY210" s="18" t="s">
        <v>163</v>
      </c>
      <c r="BE210" s="145">
        <f>IF(N210="základní",J210,0)</f>
        <v>0</v>
      </c>
      <c r="BF210" s="145">
        <f>IF(N210="snížená",J210,0)</f>
        <v>0</v>
      </c>
      <c r="BG210" s="145">
        <f>IF(N210="zákl. přenesená",J210,0)</f>
        <v>0</v>
      </c>
      <c r="BH210" s="145">
        <f>IF(N210="sníž. přenesená",J210,0)</f>
        <v>0</v>
      </c>
      <c r="BI210" s="145">
        <f>IF(N210="nulová",J210,0)</f>
        <v>0</v>
      </c>
      <c r="BJ210" s="18" t="s">
        <v>80</v>
      </c>
      <c r="BK210" s="145">
        <f>ROUND(I210*H210,2)</f>
        <v>0</v>
      </c>
      <c r="BL210" s="18" t="s">
        <v>90</v>
      </c>
      <c r="BM210" s="144" t="s">
        <v>1767</v>
      </c>
    </row>
    <row r="211" spans="2:65" s="1" customFormat="1" ht="16.5" customHeight="1">
      <c r="B211" s="33"/>
      <c r="C211" s="133" t="s">
        <v>586</v>
      </c>
      <c r="D211" s="133" t="s">
        <v>166</v>
      </c>
      <c r="E211" s="134" t="s">
        <v>1768</v>
      </c>
      <c r="F211" s="135" t="s">
        <v>1769</v>
      </c>
      <c r="G211" s="136" t="s">
        <v>1036</v>
      </c>
      <c r="H211" s="137">
        <v>1</v>
      </c>
      <c r="I211" s="138"/>
      <c r="J211" s="139">
        <f>ROUND(I211*H211,2)</f>
        <v>0</v>
      </c>
      <c r="K211" s="135" t="s">
        <v>19</v>
      </c>
      <c r="L211" s="33"/>
      <c r="M211" s="140" t="s">
        <v>19</v>
      </c>
      <c r="N211" s="141" t="s">
        <v>44</v>
      </c>
      <c r="P211" s="142">
        <f>O211*H211</f>
        <v>0</v>
      </c>
      <c r="Q211" s="142">
        <v>0</v>
      </c>
      <c r="R211" s="142">
        <f>Q211*H211</f>
        <v>0</v>
      </c>
      <c r="S211" s="142">
        <v>0</v>
      </c>
      <c r="T211" s="143">
        <f>S211*H211</f>
        <v>0</v>
      </c>
      <c r="AR211" s="144" t="s">
        <v>90</v>
      </c>
      <c r="AT211" s="144" t="s">
        <v>166</v>
      </c>
      <c r="AU211" s="144" t="s">
        <v>181</v>
      </c>
      <c r="AY211" s="18" t="s">
        <v>163</v>
      </c>
      <c r="BE211" s="145">
        <f>IF(N211="základní",J211,0)</f>
        <v>0</v>
      </c>
      <c r="BF211" s="145">
        <f>IF(N211="snížená",J211,0)</f>
        <v>0</v>
      </c>
      <c r="BG211" s="145">
        <f>IF(N211="zákl. přenesená",J211,0)</f>
        <v>0</v>
      </c>
      <c r="BH211" s="145">
        <f>IF(N211="sníž. přenesená",J211,0)</f>
        <v>0</v>
      </c>
      <c r="BI211" s="145">
        <f>IF(N211="nulová",J211,0)</f>
        <v>0</v>
      </c>
      <c r="BJ211" s="18" t="s">
        <v>80</v>
      </c>
      <c r="BK211" s="145">
        <f>ROUND(I211*H211,2)</f>
        <v>0</v>
      </c>
      <c r="BL211" s="18" t="s">
        <v>90</v>
      </c>
      <c r="BM211" s="144" t="s">
        <v>1770</v>
      </c>
    </row>
    <row r="212" spans="2:65" s="1" customFormat="1" ht="16.5" customHeight="1">
      <c r="B212" s="33"/>
      <c r="C212" s="133" t="s">
        <v>592</v>
      </c>
      <c r="D212" s="133" t="s">
        <v>166</v>
      </c>
      <c r="E212" s="134" t="s">
        <v>1742</v>
      </c>
      <c r="F212" s="135" t="s">
        <v>1743</v>
      </c>
      <c r="G212" s="136" t="s">
        <v>1036</v>
      </c>
      <c r="H212" s="137">
        <v>1</v>
      </c>
      <c r="I212" s="138"/>
      <c r="J212" s="139">
        <f>ROUND(I212*H212,2)</f>
        <v>0</v>
      </c>
      <c r="K212" s="135" t="s">
        <v>19</v>
      </c>
      <c r="L212" s="33"/>
      <c r="M212" s="140" t="s">
        <v>19</v>
      </c>
      <c r="N212" s="141" t="s">
        <v>44</v>
      </c>
      <c r="P212" s="142">
        <f>O212*H212</f>
        <v>0</v>
      </c>
      <c r="Q212" s="142">
        <v>0</v>
      </c>
      <c r="R212" s="142">
        <f>Q212*H212</f>
        <v>0</v>
      </c>
      <c r="S212" s="142">
        <v>0</v>
      </c>
      <c r="T212" s="143">
        <f>S212*H212</f>
        <v>0</v>
      </c>
      <c r="AR212" s="144" t="s">
        <v>90</v>
      </c>
      <c r="AT212" s="144" t="s">
        <v>166</v>
      </c>
      <c r="AU212" s="144" t="s">
        <v>181</v>
      </c>
      <c r="AY212" s="18" t="s">
        <v>163</v>
      </c>
      <c r="BE212" s="145">
        <f>IF(N212="základní",J212,0)</f>
        <v>0</v>
      </c>
      <c r="BF212" s="145">
        <f>IF(N212="snížená",J212,0)</f>
        <v>0</v>
      </c>
      <c r="BG212" s="145">
        <f>IF(N212="zákl. přenesená",J212,0)</f>
        <v>0</v>
      </c>
      <c r="BH212" s="145">
        <f>IF(N212="sníž. přenesená",J212,0)</f>
        <v>0</v>
      </c>
      <c r="BI212" s="145">
        <f>IF(N212="nulová",J212,0)</f>
        <v>0</v>
      </c>
      <c r="BJ212" s="18" t="s">
        <v>80</v>
      </c>
      <c r="BK212" s="145">
        <f>ROUND(I212*H212,2)</f>
        <v>0</v>
      </c>
      <c r="BL212" s="18" t="s">
        <v>90</v>
      </c>
      <c r="BM212" s="144" t="s">
        <v>1771</v>
      </c>
    </row>
    <row r="213" spans="2:65" s="1" customFormat="1" ht="16.5" customHeight="1">
      <c r="B213" s="33"/>
      <c r="C213" s="133" t="s">
        <v>598</v>
      </c>
      <c r="D213" s="133" t="s">
        <v>166</v>
      </c>
      <c r="E213" s="134" t="s">
        <v>1745</v>
      </c>
      <c r="F213" s="135" t="s">
        <v>1746</v>
      </c>
      <c r="G213" s="136" t="s">
        <v>1036</v>
      </c>
      <c r="H213" s="137">
        <v>1</v>
      </c>
      <c r="I213" s="138"/>
      <c r="J213" s="139">
        <f>ROUND(I213*H213,2)</f>
        <v>0</v>
      </c>
      <c r="K213" s="135" t="s">
        <v>19</v>
      </c>
      <c r="L213" s="33"/>
      <c r="M213" s="140" t="s">
        <v>19</v>
      </c>
      <c r="N213" s="141" t="s">
        <v>44</v>
      </c>
      <c r="P213" s="142">
        <f>O213*H213</f>
        <v>0</v>
      </c>
      <c r="Q213" s="142">
        <v>0</v>
      </c>
      <c r="R213" s="142">
        <f>Q213*H213</f>
        <v>0</v>
      </c>
      <c r="S213" s="142">
        <v>0</v>
      </c>
      <c r="T213" s="143">
        <f>S213*H213</f>
        <v>0</v>
      </c>
      <c r="AR213" s="144" t="s">
        <v>90</v>
      </c>
      <c r="AT213" s="144" t="s">
        <v>166</v>
      </c>
      <c r="AU213" s="144" t="s">
        <v>181</v>
      </c>
      <c r="AY213" s="18" t="s">
        <v>163</v>
      </c>
      <c r="BE213" s="145">
        <f>IF(N213="základní",J213,0)</f>
        <v>0</v>
      </c>
      <c r="BF213" s="145">
        <f>IF(N213="snížená",J213,0)</f>
        <v>0</v>
      </c>
      <c r="BG213" s="145">
        <f>IF(N213="zákl. přenesená",J213,0)</f>
        <v>0</v>
      </c>
      <c r="BH213" s="145">
        <f>IF(N213="sníž. přenesená",J213,0)</f>
        <v>0</v>
      </c>
      <c r="BI213" s="145">
        <f>IF(N213="nulová",J213,0)</f>
        <v>0</v>
      </c>
      <c r="BJ213" s="18" t="s">
        <v>80</v>
      </c>
      <c r="BK213" s="145">
        <f>ROUND(I213*H213,2)</f>
        <v>0</v>
      </c>
      <c r="BL213" s="18" t="s">
        <v>90</v>
      </c>
      <c r="BM213" s="144" t="s">
        <v>1772</v>
      </c>
    </row>
    <row r="214" spans="2:65" s="1" customFormat="1" ht="16.5" customHeight="1">
      <c r="B214" s="33"/>
      <c r="C214" s="133" t="s">
        <v>603</v>
      </c>
      <c r="D214" s="133" t="s">
        <v>166</v>
      </c>
      <c r="E214" s="134" t="s">
        <v>1747</v>
      </c>
      <c r="F214" s="135" t="s">
        <v>1748</v>
      </c>
      <c r="G214" s="136" t="s">
        <v>1036</v>
      </c>
      <c r="H214" s="137">
        <v>1</v>
      </c>
      <c r="I214" s="138"/>
      <c r="J214" s="139">
        <f>ROUND(I214*H214,2)</f>
        <v>0</v>
      </c>
      <c r="K214" s="135" t="s">
        <v>19</v>
      </c>
      <c r="L214" s="33"/>
      <c r="M214" s="140" t="s">
        <v>19</v>
      </c>
      <c r="N214" s="141" t="s">
        <v>44</v>
      </c>
      <c r="P214" s="142">
        <f>O214*H214</f>
        <v>0</v>
      </c>
      <c r="Q214" s="142">
        <v>0</v>
      </c>
      <c r="R214" s="142">
        <f>Q214*H214</f>
        <v>0</v>
      </c>
      <c r="S214" s="142">
        <v>0</v>
      </c>
      <c r="T214" s="143">
        <f>S214*H214</f>
        <v>0</v>
      </c>
      <c r="AR214" s="144" t="s">
        <v>90</v>
      </c>
      <c r="AT214" s="144" t="s">
        <v>166</v>
      </c>
      <c r="AU214" s="144" t="s">
        <v>181</v>
      </c>
      <c r="AY214" s="18" t="s">
        <v>163</v>
      </c>
      <c r="BE214" s="145">
        <f>IF(N214="základní",J214,0)</f>
        <v>0</v>
      </c>
      <c r="BF214" s="145">
        <f>IF(N214="snížená",J214,0)</f>
        <v>0</v>
      </c>
      <c r="BG214" s="145">
        <f>IF(N214="zákl. přenesená",J214,0)</f>
        <v>0</v>
      </c>
      <c r="BH214" s="145">
        <f>IF(N214="sníž. přenesená",J214,0)</f>
        <v>0</v>
      </c>
      <c r="BI214" s="145">
        <f>IF(N214="nulová",J214,0)</f>
        <v>0</v>
      </c>
      <c r="BJ214" s="18" t="s">
        <v>80</v>
      </c>
      <c r="BK214" s="145">
        <f>ROUND(I214*H214,2)</f>
        <v>0</v>
      </c>
      <c r="BL214" s="18" t="s">
        <v>90</v>
      </c>
      <c r="BM214" s="144" t="s">
        <v>1773</v>
      </c>
    </row>
    <row r="215" spans="2:65" s="1" customFormat="1" ht="16.5" customHeight="1">
      <c r="B215" s="33"/>
      <c r="C215" s="133" t="s">
        <v>609</v>
      </c>
      <c r="D215" s="133" t="s">
        <v>166</v>
      </c>
      <c r="E215" s="134" t="s">
        <v>1749</v>
      </c>
      <c r="F215" s="135" t="s">
        <v>1750</v>
      </c>
      <c r="G215" s="136" t="s">
        <v>1036</v>
      </c>
      <c r="H215" s="137">
        <v>2</v>
      </c>
      <c r="I215" s="138"/>
      <c r="J215" s="139">
        <f>ROUND(I215*H215,2)</f>
        <v>0</v>
      </c>
      <c r="K215" s="135" t="s">
        <v>19</v>
      </c>
      <c r="L215" s="33"/>
      <c r="M215" s="140" t="s">
        <v>19</v>
      </c>
      <c r="N215" s="141" t="s">
        <v>44</v>
      </c>
      <c r="P215" s="142">
        <f>O215*H215</f>
        <v>0</v>
      </c>
      <c r="Q215" s="142">
        <v>0</v>
      </c>
      <c r="R215" s="142">
        <f>Q215*H215</f>
        <v>0</v>
      </c>
      <c r="S215" s="142">
        <v>0</v>
      </c>
      <c r="T215" s="143">
        <f>S215*H215</f>
        <v>0</v>
      </c>
      <c r="AR215" s="144" t="s">
        <v>90</v>
      </c>
      <c r="AT215" s="144" t="s">
        <v>166</v>
      </c>
      <c r="AU215" s="144" t="s">
        <v>181</v>
      </c>
      <c r="AY215" s="18" t="s">
        <v>163</v>
      </c>
      <c r="BE215" s="145">
        <f>IF(N215="základní",J215,0)</f>
        <v>0</v>
      </c>
      <c r="BF215" s="145">
        <f>IF(N215="snížená",J215,0)</f>
        <v>0</v>
      </c>
      <c r="BG215" s="145">
        <f>IF(N215="zákl. přenesená",J215,0)</f>
        <v>0</v>
      </c>
      <c r="BH215" s="145">
        <f>IF(N215="sníž. přenesená",J215,0)</f>
        <v>0</v>
      </c>
      <c r="BI215" s="145">
        <f>IF(N215="nulová",J215,0)</f>
        <v>0</v>
      </c>
      <c r="BJ215" s="18" t="s">
        <v>80</v>
      </c>
      <c r="BK215" s="145">
        <f>ROUND(I215*H215,2)</f>
        <v>0</v>
      </c>
      <c r="BL215" s="18" t="s">
        <v>90</v>
      </c>
      <c r="BM215" s="144" t="s">
        <v>1774</v>
      </c>
    </row>
    <row r="216" spans="2:65" s="1" customFormat="1" ht="16.5" customHeight="1">
      <c r="B216" s="33"/>
      <c r="C216" s="133" t="s">
        <v>617</v>
      </c>
      <c r="D216" s="133" t="s">
        <v>166</v>
      </c>
      <c r="E216" s="134" t="s">
        <v>1751</v>
      </c>
      <c r="F216" s="135" t="s">
        <v>1752</v>
      </c>
      <c r="G216" s="136" t="s">
        <v>1036</v>
      </c>
      <c r="H216" s="137">
        <v>1</v>
      </c>
      <c r="I216" s="138"/>
      <c r="J216" s="139">
        <f>ROUND(I216*H216,2)</f>
        <v>0</v>
      </c>
      <c r="K216" s="135" t="s">
        <v>19</v>
      </c>
      <c r="L216" s="33"/>
      <c r="M216" s="140" t="s">
        <v>19</v>
      </c>
      <c r="N216" s="141" t="s">
        <v>44</v>
      </c>
      <c r="P216" s="142">
        <f>O216*H216</f>
        <v>0</v>
      </c>
      <c r="Q216" s="142">
        <v>0</v>
      </c>
      <c r="R216" s="142">
        <f>Q216*H216</f>
        <v>0</v>
      </c>
      <c r="S216" s="142">
        <v>0</v>
      </c>
      <c r="T216" s="143">
        <f>S216*H216</f>
        <v>0</v>
      </c>
      <c r="AR216" s="144" t="s">
        <v>90</v>
      </c>
      <c r="AT216" s="144" t="s">
        <v>166</v>
      </c>
      <c r="AU216" s="144" t="s">
        <v>181</v>
      </c>
      <c r="AY216" s="18" t="s">
        <v>163</v>
      </c>
      <c r="BE216" s="145">
        <f>IF(N216="základní",J216,0)</f>
        <v>0</v>
      </c>
      <c r="BF216" s="145">
        <f>IF(N216="snížená",J216,0)</f>
        <v>0</v>
      </c>
      <c r="BG216" s="145">
        <f>IF(N216="zákl. přenesená",J216,0)</f>
        <v>0</v>
      </c>
      <c r="BH216" s="145">
        <f>IF(N216="sníž. přenesená",J216,0)</f>
        <v>0</v>
      </c>
      <c r="BI216" s="145">
        <f>IF(N216="nulová",J216,0)</f>
        <v>0</v>
      </c>
      <c r="BJ216" s="18" t="s">
        <v>80</v>
      </c>
      <c r="BK216" s="145">
        <f>ROUND(I216*H216,2)</f>
        <v>0</v>
      </c>
      <c r="BL216" s="18" t="s">
        <v>90</v>
      </c>
      <c r="BM216" s="144" t="s">
        <v>1775</v>
      </c>
    </row>
    <row r="217" spans="2:65" s="1" customFormat="1" ht="16.5" customHeight="1">
      <c r="B217" s="33"/>
      <c r="C217" s="133" t="s">
        <v>630</v>
      </c>
      <c r="D217" s="133" t="s">
        <v>166</v>
      </c>
      <c r="E217" s="134" t="s">
        <v>1776</v>
      </c>
      <c r="F217" s="135" t="s">
        <v>1703</v>
      </c>
      <c r="G217" s="136" t="s">
        <v>1036</v>
      </c>
      <c r="H217" s="137">
        <v>1</v>
      </c>
      <c r="I217" s="138"/>
      <c r="J217" s="139">
        <f>ROUND(I217*H217,2)</f>
        <v>0</v>
      </c>
      <c r="K217" s="135" t="s">
        <v>19</v>
      </c>
      <c r="L217" s="33"/>
      <c r="M217" s="140" t="s">
        <v>19</v>
      </c>
      <c r="N217" s="141" t="s">
        <v>44</v>
      </c>
      <c r="P217" s="142">
        <f>O217*H217</f>
        <v>0</v>
      </c>
      <c r="Q217" s="142">
        <v>0</v>
      </c>
      <c r="R217" s="142">
        <f>Q217*H217</f>
        <v>0</v>
      </c>
      <c r="S217" s="142">
        <v>0</v>
      </c>
      <c r="T217" s="143">
        <f>S217*H217</f>
        <v>0</v>
      </c>
      <c r="AR217" s="144" t="s">
        <v>90</v>
      </c>
      <c r="AT217" s="144" t="s">
        <v>166</v>
      </c>
      <c r="AU217" s="144" t="s">
        <v>181</v>
      </c>
      <c r="AY217" s="18" t="s">
        <v>163</v>
      </c>
      <c r="BE217" s="145">
        <f>IF(N217="základní",J217,0)</f>
        <v>0</v>
      </c>
      <c r="BF217" s="145">
        <f>IF(N217="snížená",J217,0)</f>
        <v>0</v>
      </c>
      <c r="BG217" s="145">
        <f>IF(N217="zákl. přenesená",J217,0)</f>
        <v>0</v>
      </c>
      <c r="BH217" s="145">
        <f>IF(N217="sníž. přenesená",J217,0)</f>
        <v>0</v>
      </c>
      <c r="BI217" s="145">
        <f>IF(N217="nulová",J217,0)</f>
        <v>0</v>
      </c>
      <c r="BJ217" s="18" t="s">
        <v>80</v>
      </c>
      <c r="BK217" s="145">
        <f>ROUND(I217*H217,2)</f>
        <v>0</v>
      </c>
      <c r="BL217" s="18" t="s">
        <v>90</v>
      </c>
      <c r="BM217" s="144" t="s">
        <v>1777</v>
      </c>
    </row>
    <row r="218" spans="2:65" s="1" customFormat="1" ht="16.5" customHeight="1">
      <c r="B218" s="33"/>
      <c r="C218" s="133" t="s">
        <v>635</v>
      </c>
      <c r="D218" s="133" t="s">
        <v>166</v>
      </c>
      <c r="E218" s="134" t="s">
        <v>1753</v>
      </c>
      <c r="F218" s="135" t="s">
        <v>1684</v>
      </c>
      <c r="G218" s="136" t="s">
        <v>1036</v>
      </c>
      <c r="H218" s="137">
        <v>1</v>
      </c>
      <c r="I218" s="138"/>
      <c r="J218" s="139">
        <f>ROUND(I218*H218,2)</f>
        <v>0</v>
      </c>
      <c r="K218" s="135" t="s">
        <v>19</v>
      </c>
      <c r="L218" s="33"/>
      <c r="M218" s="140" t="s">
        <v>19</v>
      </c>
      <c r="N218" s="141" t="s">
        <v>44</v>
      </c>
      <c r="P218" s="142">
        <f>O218*H218</f>
        <v>0</v>
      </c>
      <c r="Q218" s="142">
        <v>0</v>
      </c>
      <c r="R218" s="142">
        <f>Q218*H218</f>
        <v>0</v>
      </c>
      <c r="S218" s="142">
        <v>0</v>
      </c>
      <c r="T218" s="143">
        <f>S218*H218</f>
        <v>0</v>
      </c>
      <c r="AR218" s="144" t="s">
        <v>90</v>
      </c>
      <c r="AT218" s="144" t="s">
        <v>166</v>
      </c>
      <c r="AU218" s="144" t="s">
        <v>181</v>
      </c>
      <c r="AY218" s="18" t="s">
        <v>163</v>
      </c>
      <c r="BE218" s="145">
        <f>IF(N218="základní",J218,0)</f>
        <v>0</v>
      </c>
      <c r="BF218" s="145">
        <f>IF(N218="snížená",J218,0)</f>
        <v>0</v>
      </c>
      <c r="BG218" s="145">
        <f>IF(N218="zákl. přenesená",J218,0)</f>
        <v>0</v>
      </c>
      <c r="BH218" s="145">
        <f>IF(N218="sníž. přenesená",J218,0)</f>
        <v>0</v>
      </c>
      <c r="BI218" s="145">
        <f>IF(N218="nulová",J218,0)</f>
        <v>0</v>
      </c>
      <c r="BJ218" s="18" t="s">
        <v>80</v>
      </c>
      <c r="BK218" s="145">
        <f>ROUND(I218*H218,2)</f>
        <v>0</v>
      </c>
      <c r="BL218" s="18" t="s">
        <v>90</v>
      </c>
      <c r="BM218" s="144" t="s">
        <v>1778</v>
      </c>
    </row>
    <row r="219" spans="2:65" s="1" customFormat="1" ht="24.2" customHeight="1">
      <c r="B219" s="33"/>
      <c r="C219" s="133" t="s">
        <v>644</v>
      </c>
      <c r="D219" s="133" t="s">
        <v>166</v>
      </c>
      <c r="E219" s="134" t="s">
        <v>1779</v>
      </c>
      <c r="F219" s="135" t="s">
        <v>1705</v>
      </c>
      <c r="G219" s="136" t="s">
        <v>1036</v>
      </c>
      <c r="H219" s="137">
        <v>1</v>
      </c>
      <c r="I219" s="138"/>
      <c r="J219" s="139">
        <f>ROUND(I219*H219,2)</f>
        <v>0</v>
      </c>
      <c r="K219" s="135" t="s">
        <v>19</v>
      </c>
      <c r="L219" s="33"/>
      <c r="M219" s="140" t="s">
        <v>19</v>
      </c>
      <c r="N219" s="141" t="s">
        <v>44</v>
      </c>
      <c r="P219" s="142">
        <f>O219*H219</f>
        <v>0</v>
      </c>
      <c r="Q219" s="142">
        <v>0</v>
      </c>
      <c r="R219" s="142">
        <f>Q219*H219</f>
        <v>0</v>
      </c>
      <c r="S219" s="142">
        <v>0</v>
      </c>
      <c r="T219" s="143">
        <f>S219*H219</f>
        <v>0</v>
      </c>
      <c r="AR219" s="144" t="s">
        <v>90</v>
      </c>
      <c r="AT219" s="144" t="s">
        <v>166</v>
      </c>
      <c r="AU219" s="144" t="s">
        <v>181</v>
      </c>
      <c r="AY219" s="18" t="s">
        <v>163</v>
      </c>
      <c r="BE219" s="145">
        <f>IF(N219="základní",J219,0)</f>
        <v>0</v>
      </c>
      <c r="BF219" s="145">
        <f>IF(N219="snížená",J219,0)</f>
        <v>0</v>
      </c>
      <c r="BG219" s="145">
        <f>IF(N219="zákl. přenesená",J219,0)</f>
        <v>0</v>
      </c>
      <c r="BH219" s="145">
        <f>IF(N219="sníž. přenesená",J219,0)</f>
        <v>0</v>
      </c>
      <c r="BI219" s="145">
        <f>IF(N219="nulová",J219,0)</f>
        <v>0</v>
      </c>
      <c r="BJ219" s="18" t="s">
        <v>80</v>
      </c>
      <c r="BK219" s="145">
        <f>ROUND(I219*H219,2)</f>
        <v>0</v>
      </c>
      <c r="BL219" s="18" t="s">
        <v>90</v>
      </c>
      <c r="BM219" s="144" t="s">
        <v>1780</v>
      </c>
    </row>
    <row r="220" spans="2:65" s="1" customFormat="1" ht="16.5" customHeight="1">
      <c r="B220" s="33"/>
      <c r="C220" s="133" t="s">
        <v>651</v>
      </c>
      <c r="D220" s="133" t="s">
        <v>166</v>
      </c>
      <c r="E220" s="134" t="s">
        <v>1781</v>
      </c>
      <c r="F220" s="135" t="s">
        <v>1707</v>
      </c>
      <c r="G220" s="136" t="s">
        <v>1036</v>
      </c>
      <c r="H220" s="137">
        <v>1</v>
      </c>
      <c r="I220" s="138"/>
      <c r="J220" s="139">
        <f>ROUND(I220*H220,2)</f>
        <v>0</v>
      </c>
      <c r="K220" s="135" t="s">
        <v>19</v>
      </c>
      <c r="L220" s="33"/>
      <c r="M220" s="140" t="s">
        <v>19</v>
      </c>
      <c r="N220" s="141" t="s">
        <v>44</v>
      </c>
      <c r="P220" s="142">
        <f>O220*H220</f>
        <v>0</v>
      </c>
      <c r="Q220" s="142">
        <v>0</v>
      </c>
      <c r="R220" s="142">
        <f>Q220*H220</f>
        <v>0</v>
      </c>
      <c r="S220" s="142">
        <v>0</v>
      </c>
      <c r="T220" s="143">
        <f>S220*H220</f>
        <v>0</v>
      </c>
      <c r="AR220" s="144" t="s">
        <v>90</v>
      </c>
      <c r="AT220" s="144" t="s">
        <v>166</v>
      </c>
      <c r="AU220" s="144" t="s">
        <v>181</v>
      </c>
      <c r="AY220" s="18" t="s">
        <v>163</v>
      </c>
      <c r="BE220" s="145">
        <f>IF(N220="základní",J220,0)</f>
        <v>0</v>
      </c>
      <c r="BF220" s="145">
        <f>IF(N220="snížená",J220,0)</f>
        <v>0</v>
      </c>
      <c r="BG220" s="145">
        <f>IF(N220="zákl. přenesená",J220,0)</f>
        <v>0</v>
      </c>
      <c r="BH220" s="145">
        <f>IF(N220="sníž. přenesená",J220,0)</f>
        <v>0</v>
      </c>
      <c r="BI220" s="145">
        <f>IF(N220="nulová",J220,0)</f>
        <v>0</v>
      </c>
      <c r="BJ220" s="18" t="s">
        <v>80</v>
      </c>
      <c r="BK220" s="145">
        <f>ROUND(I220*H220,2)</f>
        <v>0</v>
      </c>
      <c r="BL220" s="18" t="s">
        <v>90</v>
      </c>
      <c r="BM220" s="144" t="s">
        <v>1782</v>
      </c>
    </row>
    <row r="221" spans="2:65" s="1" customFormat="1" ht="16.5" customHeight="1">
      <c r="B221" s="33"/>
      <c r="C221" s="133" t="s">
        <v>657</v>
      </c>
      <c r="D221" s="133" t="s">
        <v>166</v>
      </c>
      <c r="E221" s="134" t="s">
        <v>1756</v>
      </c>
      <c r="F221" s="135" t="s">
        <v>1688</v>
      </c>
      <c r="G221" s="136" t="s">
        <v>1036</v>
      </c>
      <c r="H221" s="137">
        <v>1</v>
      </c>
      <c r="I221" s="138"/>
      <c r="J221" s="139">
        <f>ROUND(I221*H221,2)</f>
        <v>0</v>
      </c>
      <c r="K221" s="135" t="s">
        <v>19</v>
      </c>
      <c r="L221" s="33"/>
      <c r="M221" s="140" t="s">
        <v>19</v>
      </c>
      <c r="N221" s="141" t="s">
        <v>44</v>
      </c>
      <c r="P221" s="142">
        <f>O221*H221</f>
        <v>0</v>
      </c>
      <c r="Q221" s="142">
        <v>0</v>
      </c>
      <c r="R221" s="142">
        <f>Q221*H221</f>
        <v>0</v>
      </c>
      <c r="S221" s="142">
        <v>0</v>
      </c>
      <c r="T221" s="143">
        <f>S221*H221</f>
        <v>0</v>
      </c>
      <c r="AR221" s="144" t="s">
        <v>90</v>
      </c>
      <c r="AT221" s="144" t="s">
        <v>166</v>
      </c>
      <c r="AU221" s="144" t="s">
        <v>181</v>
      </c>
      <c r="AY221" s="18" t="s">
        <v>163</v>
      </c>
      <c r="BE221" s="145">
        <f>IF(N221="základní",J221,0)</f>
        <v>0</v>
      </c>
      <c r="BF221" s="145">
        <f>IF(N221="snížená",J221,0)</f>
        <v>0</v>
      </c>
      <c r="BG221" s="145">
        <f>IF(N221="zákl. přenesená",J221,0)</f>
        <v>0</v>
      </c>
      <c r="BH221" s="145">
        <f>IF(N221="sníž. přenesená",J221,0)</f>
        <v>0</v>
      </c>
      <c r="BI221" s="145">
        <f>IF(N221="nulová",J221,0)</f>
        <v>0</v>
      </c>
      <c r="BJ221" s="18" t="s">
        <v>80</v>
      </c>
      <c r="BK221" s="145">
        <f>ROUND(I221*H221,2)</f>
        <v>0</v>
      </c>
      <c r="BL221" s="18" t="s">
        <v>90</v>
      </c>
      <c r="BM221" s="144" t="s">
        <v>1783</v>
      </c>
    </row>
    <row r="222" spans="2:65" s="1" customFormat="1" ht="16.5" customHeight="1">
      <c r="B222" s="33"/>
      <c r="C222" s="133" t="s">
        <v>663</v>
      </c>
      <c r="D222" s="133" t="s">
        <v>166</v>
      </c>
      <c r="E222" s="134" t="s">
        <v>1758</v>
      </c>
      <c r="F222" s="135" t="s">
        <v>1690</v>
      </c>
      <c r="G222" s="136" t="s">
        <v>1036</v>
      </c>
      <c r="H222" s="137">
        <v>1</v>
      </c>
      <c r="I222" s="138"/>
      <c r="J222" s="139">
        <f>ROUND(I222*H222,2)</f>
        <v>0</v>
      </c>
      <c r="K222" s="135" t="s">
        <v>19</v>
      </c>
      <c r="L222" s="33"/>
      <c r="M222" s="140" t="s">
        <v>19</v>
      </c>
      <c r="N222" s="141" t="s">
        <v>44</v>
      </c>
      <c r="P222" s="142">
        <f>O222*H222</f>
        <v>0</v>
      </c>
      <c r="Q222" s="142">
        <v>0</v>
      </c>
      <c r="R222" s="142">
        <f>Q222*H222</f>
        <v>0</v>
      </c>
      <c r="S222" s="142">
        <v>0</v>
      </c>
      <c r="T222" s="143">
        <f>S222*H222</f>
        <v>0</v>
      </c>
      <c r="AR222" s="144" t="s">
        <v>90</v>
      </c>
      <c r="AT222" s="144" t="s">
        <v>166</v>
      </c>
      <c r="AU222" s="144" t="s">
        <v>181</v>
      </c>
      <c r="AY222" s="18" t="s">
        <v>163</v>
      </c>
      <c r="BE222" s="145">
        <f>IF(N222="základní",J222,0)</f>
        <v>0</v>
      </c>
      <c r="BF222" s="145">
        <f>IF(N222="snížená",J222,0)</f>
        <v>0</v>
      </c>
      <c r="BG222" s="145">
        <f>IF(N222="zákl. přenesená",J222,0)</f>
        <v>0</v>
      </c>
      <c r="BH222" s="145">
        <f>IF(N222="sníž. přenesená",J222,0)</f>
        <v>0</v>
      </c>
      <c r="BI222" s="145">
        <f>IF(N222="nulová",J222,0)</f>
        <v>0</v>
      </c>
      <c r="BJ222" s="18" t="s">
        <v>80</v>
      </c>
      <c r="BK222" s="145">
        <f>ROUND(I222*H222,2)</f>
        <v>0</v>
      </c>
      <c r="BL222" s="18" t="s">
        <v>90</v>
      </c>
      <c r="BM222" s="144" t="s">
        <v>1784</v>
      </c>
    </row>
    <row r="223" spans="2:65" s="1" customFormat="1" ht="16.5" customHeight="1">
      <c r="B223" s="33"/>
      <c r="C223" s="133" t="s">
        <v>671</v>
      </c>
      <c r="D223" s="133" t="s">
        <v>166</v>
      </c>
      <c r="E223" s="134" t="s">
        <v>1760</v>
      </c>
      <c r="F223" s="135" t="s">
        <v>1692</v>
      </c>
      <c r="G223" s="136" t="s">
        <v>1036</v>
      </c>
      <c r="H223" s="137">
        <v>1</v>
      </c>
      <c r="I223" s="138"/>
      <c r="J223" s="139">
        <f>ROUND(I223*H223,2)</f>
        <v>0</v>
      </c>
      <c r="K223" s="135" t="s">
        <v>19</v>
      </c>
      <c r="L223" s="33"/>
      <c r="M223" s="140" t="s">
        <v>19</v>
      </c>
      <c r="N223" s="141" t="s">
        <v>44</v>
      </c>
      <c r="P223" s="142">
        <f>O223*H223</f>
        <v>0</v>
      </c>
      <c r="Q223" s="142">
        <v>0</v>
      </c>
      <c r="R223" s="142">
        <f>Q223*H223</f>
        <v>0</v>
      </c>
      <c r="S223" s="142">
        <v>0</v>
      </c>
      <c r="T223" s="143">
        <f>S223*H223</f>
        <v>0</v>
      </c>
      <c r="AR223" s="144" t="s">
        <v>90</v>
      </c>
      <c r="AT223" s="144" t="s">
        <v>166</v>
      </c>
      <c r="AU223" s="144" t="s">
        <v>181</v>
      </c>
      <c r="AY223" s="18" t="s">
        <v>163</v>
      </c>
      <c r="BE223" s="145">
        <f>IF(N223="základní",J223,0)</f>
        <v>0</v>
      </c>
      <c r="BF223" s="145">
        <f>IF(N223="snížená",J223,0)</f>
        <v>0</v>
      </c>
      <c r="BG223" s="145">
        <f>IF(N223="zákl. přenesená",J223,0)</f>
        <v>0</v>
      </c>
      <c r="BH223" s="145">
        <f>IF(N223="sníž. přenesená",J223,0)</f>
        <v>0</v>
      </c>
      <c r="BI223" s="145">
        <f>IF(N223="nulová",J223,0)</f>
        <v>0</v>
      </c>
      <c r="BJ223" s="18" t="s">
        <v>80</v>
      </c>
      <c r="BK223" s="145">
        <f>ROUND(I223*H223,2)</f>
        <v>0</v>
      </c>
      <c r="BL223" s="18" t="s">
        <v>90</v>
      </c>
      <c r="BM223" s="144" t="s">
        <v>1785</v>
      </c>
    </row>
    <row r="224" spans="2:65" s="1" customFormat="1" ht="33" customHeight="1">
      <c r="B224" s="33"/>
      <c r="C224" s="133" t="s">
        <v>680</v>
      </c>
      <c r="D224" s="133" t="s">
        <v>166</v>
      </c>
      <c r="E224" s="134" t="s">
        <v>1786</v>
      </c>
      <c r="F224" s="135" t="s">
        <v>1709</v>
      </c>
      <c r="G224" s="136" t="s">
        <v>1036</v>
      </c>
      <c r="H224" s="137">
        <v>1</v>
      </c>
      <c r="I224" s="138"/>
      <c r="J224" s="139">
        <f>ROUND(I224*H224,2)</f>
        <v>0</v>
      </c>
      <c r="K224" s="135" t="s">
        <v>19</v>
      </c>
      <c r="L224" s="33"/>
      <c r="M224" s="140" t="s">
        <v>19</v>
      </c>
      <c r="N224" s="141" t="s">
        <v>44</v>
      </c>
      <c r="P224" s="142">
        <f>O224*H224</f>
        <v>0</v>
      </c>
      <c r="Q224" s="142">
        <v>0</v>
      </c>
      <c r="R224" s="142">
        <f>Q224*H224</f>
        <v>0</v>
      </c>
      <c r="S224" s="142">
        <v>0</v>
      </c>
      <c r="T224" s="143">
        <f>S224*H224</f>
        <v>0</v>
      </c>
      <c r="AR224" s="144" t="s">
        <v>90</v>
      </c>
      <c r="AT224" s="144" t="s">
        <v>166</v>
      </c>
      <c r="AU224" s="144" t="s">
        <v>181</v>
      </c>
      <c r="AY224" s="18" t="s">
        <v>163</v>
      </c>
      <c r="BE224" s="145">
        <f>IF(N224="základní",J224,0)</f>
        <v>0</v>
      </c>
      <c r="BF224" s="145">
        <f>IF(N224="snížená",J224,0)</f>
        <v>0</v>
      </c>
      <c r="BG224" s="145">
        <f>IF(N224="zákl. přenesená",J224,0)</f>
        <v>0</v>
      </c>
      <c r="BH224" s="145">
        <f>IF(N224="sníž. přenesená",J224,0)</f>
        <v>0</v>
      </c>
      <c r="BI224" s="145">
        <f>IF(N224="nulová",J224,0)</f>
        <v>0</v>
      </c>
      <c r="BJ224" s="18" t="s">
        <v>80</v>
      </c>
      <c r="BK224" s="145">
        <f>ROUND(I224*H224,2)</f>
        <v>0</v>
      </c>
      <c r="BL224" s="18" t="s">
        <v>90</v>
      </c>
      <c r="BM224" s="144" t="s">
        <v>1787</v>
      </c>
    </row>
    <row r="225" spans="2:65" s="1" customFormat="1" ht="16.5" customHeight="1">
      <c r="B225" s="33"/>
      <c r="C225" s="133" t="s">
        <v>689</v>
      </c>
      <c r="D225" s="133" t="s">
        <v>166</v>
      </c>
      <c r="E225" s="134" t="s">
        <v>1762</v>
      </c>
      <c r="F225" s="135" t="s">
        <v>1694</v>
      </c>
      <c r="G225" s="136" t="s">
        <v>1036</v>
      </c>
      <c r="H225" s="137">
        <v>10</v>
      </c>
      <c r="I225" s="138"/>
      <c r="J225" s="139">
        <f>ROUND(I225*H225,2)</f>
        <v>0</v>
      </c>
      <c r="K225" s="135" t="s">
        <v>19</v>
      </c>
      <c r="L225" s="33"/>
      <c r="M225" s="140" t="s">
        <v>19</v>
      </c>
      <c r="N225" s="141" t="s">
        <v>44</v>
      </c>
      <c r="P225" s="142">
        <f>O225*H225</f>
        <v>0</v>
      </c>
      <c r="Q225" s="142">
        <v>0</v>
      </c>
      <c r="R225" s="142">
        <f>Q225*H225</f>
        <v>0</v>
      </c>
      <c r="S225" s="142">
        <v>0</v>
      </c>
      <c r="T225" s="143">
        <f>S225*H225</f>
        <v>0</v>
      </c>
      <c r="AR225" s="144" t="s">
        <v>90</v>
      </c>
      <c r="AT225" s="144" t="s">
        <v>166</v>
      </c>
      <c r="AU225" s="144" t="s">
        <v>181</v>
      </c>
      <c r="AY225" s="18" t="s">
        <v>163</v>
      </c>
      <c r="BE225" s="145">
        <f>IF(N225="základní",J225,0)</f>
        <v>0</v>
      </c>
      <c r="BF225" s="145">
        <f>IF(N225="snížená",J225,0)</f>
        <v>0</v>
      </c>
      <c r="BG225" s="145">
        <f>IF(N225="zákl. přenesená",J225,0)</f>
        <v>0</v>
      </c>
      <c r="BH225" s="145">
        <f>IF(N225="sníž. přenesená",J225,0)</f>
        <v>0</v>
      </c>
      <c r="BI225" s="145">
        <f>IF(N225="nulová",J225,0)</f>
        <v>0</v>
      </c>
      <c r="BJ225" s="18" t="s">
        <v>80</v>
      </c>
      <c r="BK225" s="145">
        <f>ROUND(I225*H225,2)</f>
        <v>0</v>
      </c>
      <c r="BL225" s="18" t="s">
        <v>90</v>
      </c>
      <c r="BM225" s="144" t="s">
        <v>1788</v>
      </c>
    </row>
    <row r="226" spans="2:65" s="1" customFormat="1" ht="16.5" customHeight="1">
      <c r="B226" s="33"/>
      <c r="C226" s="133" t="s">
        <v>695</v>
      </c>
      <c r="D226" s="133" t="s">
        <v>166</v>
      </c>
      <c r="E226" s="134" t="s">
        <v>1764</v>
      </c>
      <c r="F226" s="135" t="s">
        <v>1696</v>
      </c>
      <c r="G226" s="136" t="s">
        <v>1036</v>
      </c>
      <c r="H226" s="137">
        <v>3</v>
      </c>
      <c r="I226" s="138"/>
      <c r="J226" s="139">
        <f>ROUND(I226*H226,2)</f>
        <v>0</v>
      </c>
      <c r="K226" s="135" t="s">
        <v>19</v>
      </c>
      <c r="L226" s="33"/>
      <c r="M226" s="140" t="s">
        <v>19</v>
      </c>
      <c r="N226" s="141" t="s">
        <v>44</v>
      </c>
      <c r="P226" s="142">
        <f>O226*H226</f>
        <v>0</v>
      </c>
      <c r="Q226" s="142">
        <v>0</v>
      </c>
      <c r="R226" s="142">
        <f>Q226*H226</f>
        <v>0</v>
      </c>
      <c r="S226" s="142">
        <v>0</v>
      </c>
      <c r="T226" s="143">
        <f>S226*H226</f>
        <v>0</v>
      </c>
      <c r="AR226" s="144" t="s">
        <v>90</v>
      </c>
      <c r="AT226" s="144" t="s">
        <v>166</v>
      </c>
      <c r="AU226" s="144" t="s">
        <v>181</v>
      </c>
      <c r="AY226" s="18" t="s">
        <v>163</v>
      </c>
      <c r="BE226" s="145">
        <f>IF(N226="základní",J226,0)</f>
        <v>0</v>
      </c>
      <c r="BF226" s="145">
        <f>IF(N226="snížená",J226,0)</f>
        <v>0</v>
      </c>
      <c r="BG226" s="145">
        <f>IF(N226="zákl. přenesená",J226,0)</f>
        <v>0</v>
      </c>
      <c r="BH226" s="145">
        <f>IF(N226="sníž. přenesená",J226,0)</f>
        <v>0</v>
      </c>
      <c r="BI226" s="145">
        <f>IF(N226="nulová",J226,0)</f>
        <v>0</v>
      </c>
      <c r="BJ226" s="18" t="s">
        <v>80</v>
      </c>
      <c r="BK226" s="145">
        <f>ROUND(I226*H226,2)</f>
        <v>0</v>
      </c>
      <c r="BL226" s="18" t="s">
        <v>90</v>
      </c>
      <c r="BM226" s="144" t="s">
        <v>1789</v>
      </c>
    </row>
    <row r="227" spans="2:65" s="11" customFormat="1" ht="22.9" customHeight="1">
      <c r="B227" s="121"/>
      <c r="D227" s="122" t="s">
        <v>72</v>
      </c>
      <c r="E227" s="131" t="s">
        <v>1032</v>
      </c>
      <c r="F227" s="131" t="s">
        <v>1714</v>
      </c>
      <c r="I227" s="124"/>
      <c r="J227" s="132">
        <f>BK227</f>
        <v>0</v>
      </c>
      <c r="L227" s="121"/>
      <c r="M227" s="126"/>
      <c r="P227" s="127">
        <f>P228+P230+P233+P235+P238+P241+P244+P246+P248+P251+P253+P255+P260</f>
        <v>0</v>
      </c>
      <c r="R227" s="127">
        <f>R228+R230+R233+R235+R238+R241+R244+R246+R248+R251+R253+R255+R260</f>
        <v>0</v>
      </c>
      <c r="T227" s="128">
        <f>T228+T230+T233+T235+T238+T241+T244+T246+T248+T251+T253+T255+T260</f>
        <v>0</v>
      </c>
      <c r="AR227" s="122" t="s">
        <v>80</v>
      </c>
      <c r="AT227" s="129" t="s">
        <v>72</v>
      </c>
      <c r="AU227" s="129" t="s">
        <v>80</v>
      </c>
      <c r="AY227" s="122" t="s">
        <v>163</v>
      </c>
      <c r="BK227" s="130">
        <f>BK228+BK230+BK233+BK235+BK238+BK241+BK244+BK246+BK248+BK251+BK253+BK255+BK260</f>
        <v>0</v>
      </c>
    </row>
    <row r="228" spans="2:65" s="11" customFormat="1" ht="20.85" customHeight="1">
      <c r="B228" s="121"/>
      <c r="D228" s="122" t="s">
        <v>72</v>
      </c>
      <c r="E228" s="131" t="s">
        <v>1037</v>
      </c>
      <c r="F228" s="131" t="s">
        <v>1025</v>
      </c>
      <c r="I228" s="124"/>
      <c r="J228" s="132">
        <f>BK228</f>
        <v>0</v>
      </c>
      <c r="L228" s="121"/>
      <c r="M228" s="126"/>
      <c r="P228" s="127">
        <f>P229</f>
        <v>0</v>
      </c>
      <c r="R228" s="127">
        <f>R229</f>
        <v>0</v>
      </c>
      <c r="T228" s="128">
        <f>T229</f>
        <v>0</v>
      </c>
      <c r="AR228" s="122" t="s">
        <v>80</v>
      </c>
      <c r="AT228" s="129" t="s">
        <v>72</v>
      </c>
      <c r="AU228" s="129" t="s">
        <v>82</v>
      </c>
      <c r="AY228" s="122" t="s">
        <v>163</v>
      </c>
      <c r="BK228" s="130">
        <f>BK229</f>
        <v>0</v>
      </c>
    </row>
    <row r="229" spans="2:65" s="1" customFormat="1" ht="16.5" customHeight="1">
      <c r="B229" s="33"/>
      <c r="C229" s="133" t="s">
        <v>699</v>
      </c>
      <c r="D229" s="133" t="s">
        <v>166</v>
      </c>
      <c r="E229" s="134" t="s">
        <v>1790</v>
      </c>
      <c r="F229" s="135" t="s">
        <v>1716</v>
      </c>
      <c r="G229" s="136" t="s">
        <v>239</v>
      </c>
      <c r="H229" s="137">
        <v>2</v>
      </c>
      <c r="I229" s="138"/>
      <c r="J229" s="139">
        <f>ROUND(I229*H229,2)</f>
        <v>0</v>
      </c>
      <c r="K229" s="135" t="s">
        <v>19</v>
      </c>
      <c r="L229" s="33"/>
      <c r="M229" s="140" t="s">
        <v>19</v>
      </c>
      <c r="N229" s="141" t="s">
        <v>44</v>
      </c>
      <c r="P229" s="142">
        <f>O229*H229</f>
        <v>0</v>
      </c>
      <c r="Q229" s="142">
        <v>0</v>
      </c>
      <c r="R229" s="142">
        <f>Q229*H229</f>
        <v>0</v>
      </c>
      <c r="S229" s="142">
        <v>0</v>
      </c>
      <c r="T229" s="143">
        <f>S229*H229</f>
        <v>0</v>
      </c>
      <c r="AR229" s="144" t="s">
        <v>90</v>
      </c>
      <c r="AT229" s="144" t="s">
        <v>166</v>
      </c>
      <c r="AU229" s="144" t="s">
        <v>181</v>
      </c>
      <c r="AY229" s="18" t="s">
        <v>163</v>
      </c>
      <c r="BE229" s="145">
        <f>IF(N229="základní",J229,0)</f>
        <v>0</v>
      </c>
      <c r="BF229" s="145">
        <f>IF(N229="snížená",J229,0)</f>
        <v>0</v>
      </c>
      <c r="BG229" s="145">
        <f>IF(N229="zákl. přenesená",J229,0)</f>
        <v>0</v>
      </c>
      <c r="BH229" s="145">
        <f>IF(N229="sníž. přenesená",J229,0)</f>
        <v>0</v>
      </c>
      <c r="BI229" s="145">
        <f>IF(N229="nulová",J229,0)</f>
        <v>0</v>
      </c>
      <c r="BJ229" s="18" t="s">
        <v>80</v>
      </c>
      <c r="BK229" s="145">
        <f>ROUND(I229*H229,2)</f>
        <v>0</v>
      </c>
      <c r="BL229" s="18" t="s">
        <v>90</v>
      </c>
      <c r="BM229" s="144" t="s">
        <v>1791</v>
      </c>
    </row>
    <row r="230" spans="2:65" s="11" customFormat="1" ht="20.85" customHeight="1">
      <c r="B230" s="121"/>
      <c r="D230" s="122" t="s">
        <v>72</v>
      </c>
      <c r="E230" s="131" t="s">
        <v>1041</v>
      </c>
      <c r="F230" s="131" t="s">
        <v>1717</v>
      </c>
      <c r="I230" s="124"/>
      <c r="J230" s="132">
        <f>BK230</f>
        <v>0</v>
      </c>
      <c r="L230" s="121"/>
      <c r="M230" s="126"/>
      <c r="P230" s="127">
        <f>SUM(P231:P232)</f>
        <v>0</v>
      </c>
      <c r="R230" s="127">
        <f>SUM(R231:R232)</f>
        <v>0</v>
      </c>
      <c r="T230" s="128">
        <f>SUM(T231:T232)</f>
        <v>0</v>
      </c>
      <c r="AR230" s="122" t="s">
        <v>80</v>
      </c>
      <c r="AT230" s="129" t="s">
        <v>72</v>
      </c>
      <c r="AU230" s="129" t="s">
        <v>82</v>
      </c>
      <c r="AY230" s="122" t="s">
        <v>163</v>
      </c>
      <c r="BK230" s="130">
        <f>SUM(BK231:BK232)</f>
        <v>0</v>
      </c>
    </row>
    <row r="231" spans="2:65" s="1" customFormat="1" ht="16.5" customHeight="1">
      <c r="B231" s="33"/>
      <c r="C231" s="133" t="s">
        <v>703</v>
      </c>
      <c r="D231" s="133" t="s">
        <v>166</v>
      </c>
      <c r="E231" s="134" t="s">
        <v>1792</v>
      </c>
      <c r="F231" s="135" t="s">
        <v>1719</v>
      </c>
      <c r="G231" s="136" t="s">
        <v>239</v>
      </c>
      <c r="H231" s="137">
        <v>60</v>
      </c>
      <c r="I231" s="138"/>
      <c r="J231" s="139">
        <f>ROUND(I231*H231,2)</f>
        <v>0</v>
      </c>
      <c r="K231" s="135" t="s">
        <v>19</v>
      </c>
      <c r="L231" s="33"/>
      <c r="M231" s="140" t="s">
        <v>19</v>
      </c>
      <c r="N231" s="141" t="s">
        <v>44</v>
      </c>
      <c r="P231" s="142">
        <f>O231*H231</f>
        <v>0</v>
      </c>
      <c r="Q231" s="142">
        <v>0</v>
      </c>
      <c r="R231" s="142">
        <f>Q231*H231</f>
        <v>0</v>
      </c>
      <c r="S231" s="142">
        <v>0</v>
      </c>
      <c r="T231" s="143">
        <f>S231*H231</f>
        <v>0</v>
      </c>
      <c r="AR231" s="144" t="s">
        <v>90</v>
      </c>
      <c r="AT231" s="144" t="s">
        <v>166</v>
      </c>
      <c r="AU231" s="144" t="s">
        <v>181</v>
      </c>
      <c r="AY231" s="18" t="s">
        <v>163</v>
      </c>
      <c r="BE231" s="145">
        <f>IF(N231="základní",J231,0)</f>
        <v>0</v>
      </c>
      <c r="BF231" s="145">
        <f>IF(N231="snížená",J231,0)</f>
        <v>0</v>
      </c>
      <c r="BG231" s="145">
        <f>IF(N231="zákl. přenesená",J231,0)</f>
        <v>0</v>
      </c>
      <c r="BH231" s="145">
        <f>IF(N231="sníž. přenesená",J231,0)</f>
        <v>0</v>
      </c>
      <c r="BI231" s="145">
        <f>IF(N231="nulová",J231,0)</f>
        <v>0</v>
      </c>
      <c r="BJ231" s="18" t="s">
        <v>80</v>
      </c>
      <c r="BK231" s="145">
        <f>ROUND(I231*H231,2)</f>
        <v>0</v>
      </c>
      <c r="BL231" s="18" t="s">
        <v>90</v>
      </c>
      <c r="BM231" s="144" t="s">
        <v>1793</v>
      </c>
    </row>
    <row r="232" spans="2:65" s="1" customFormat="1" ht="16.5" customHeight="1">
      <c r="B232" s="33"/>
      <c r="C232" s="133" t="s">
        <v>709</v>
      </c>
      <c r="D232" s="133" t="s">
        <v>166</v>
      </c>
      <c r="E232" s="134" t="s">
        <v>1794</v>
      </c>
      <c r="F232" s="135" t="s">
        <v>1721</v>
      </c>
      <c r="G232" s="136" t="s">
        <v>239</v>
      </c>
      <c r="H232" s="137">
        <v>70</v>
      </c>
      <c r="I232" s="138"/>
      <c r="J232" s="139">
        <f>ROUND(I232*H232,2)</f>
        <v>0</v>
      </c>
      <c r="K232" s="135" t="s">
        <v>19</v>
      </c>
      <c r="L232" s="33"/>
      <c r="M232" s="140" t="s">
        <v>19</v>
      </c>
      <c r="N232" s="141" t="s">
        <v>44</v>
      </c>
      <c r="P232" s="142">
        <f>O232*H232</f>
        <v>0</v>
      </c>
      <c r="Q232" s="142">
        <v>0</v>
      </c>
      <c r="R232" s="142">
        <f>Q232*H232</f>
        <v>0</v>
      </c>
      <c r="S232" s="142">
        <v>0</v>
      </c>
      <c r="T232" s="143">
        <f>S232*H232</f>
        <v>0</v>
      </c>
      <c r="AR232" s="144" t="s">
        <v>90</v>
      </c>
      <c r="AT232" s="144" t="s">
        <v>166</v>
      </c>
      <c r="AU232" s="144" t="s">
        <v>181</v>
      </c>
      <c r="AY232" s="18" t="s">
        <v>163</v>
      </c>
      <c r="BE232" s="145">
        <f>IF(N232="základní",J232,0)</f>
        <v>0</v>
      </c>
      <c r="BF232" s="145">
        <f>IF(N232="snížená",J232,0)</f>
        <v>0</v>
      </c>
      <c r="BG232" s="145">
        <f>IF(N232="zákl. přenesená",J232,0)</f>
        <v>0</v>
      </c>
      <c r="BH232" s="145">
        <f>IF(N232="sníž. přenesená",J232,0)</f>
        <v>0</v>
      </c>
      <c r="BI232" s="145">
        <f>IF(N232="nulová",J232,0)</f>
        <v>0</v>
      </c>
      <c r="BJ232" s="18" t="s">
        <v>80</v>
      </c>
      <c r="BK232" s="145">
        <f>ROUND(I232*H232,2)</f>
        <v>0</v>
      </c>
      <c r="BL232" s="18" t="s">
        <v>90</v>
      </c>
      <c r="BM232" s="144" t="s">
        <v>1795</v>
      </c>
    </row>
    <row r="233" spans="2:65" s="11" customFormat="1" ht="20.85" customHeight="1">
      <c r="B233" s="121"/>
      <c r="D233" s="122" t="s">
        <v>72</v>
      </c>
      <c r="E233" s="131" t="s">
        <v>1133</v>
      </c>
      <c r="F233" s="131" t="s">
        <v>1722</v>
      </c>
      <c r="I233" s="124"/>
      <c r="J233" s="132">
        <f>BK233</f>
        <v>0</v>
      </c>
      <c r="L233" s="121"/>
      <c r="M233" s="126"/>
      <c r="P233" s="127">
        <f>P234</f>
        <v>0</v>
      </c>
      <c r="R233" s="127">
        <f>R234</f>
        <v>0</v>
      </c>
      <c r="T233" s="128">
        <f>T234</f>
        <v>0</v>
      </c>
      <c r="AR233" s="122" t="s">
        <v>80</v>
      </c>
      <c r="AT233" s="129" t="s">
        <v>72</v>
      </c>
      <c r="AU233" s="129" t="s">
        <v>82</v>
      </c>
      <c r="AY233" s="122" t="s">
        <v>163</v>
      </c>
      <c r="BK233" s="130">
        <f>BK234</f>
        <v>0</v>
      </c>
    </row>
    <row r="234" spans="2:65" s="1" customFormat="1" ht="24.2" customHeight="1">
      <c r="B234" s="33"/>
      <c r="C234" s="133" t="s">
        <v>718</v>
      </c>
      <c r="D234" s="133" t="s">
        <v>166</v>
      </c>
      <c r="E234" s="134" t="s">
        <v>1796</v>
      </c>
      <c r="F234" s="135" t="s">
        <v>1797</v>
      </c>
      <c r="G234" s="136" t="s">
        <v>239</v>
      </c>
      <c r="H234" s="137">
        <v>10</v>
      </c>
      <c r="I234" s="138"/>
      <c r="J234" s="139">
        <f>ROUND(I234*H234,2)</f>
        <v>0</v>
      </c>
      <c r="K234" s="135" t="s">
        <v>19</v>
      </c>
      <c r="L234" s="33"/>
      <c r="M234" s="140" t="s">
        <v>19</v>
      </c>
      <c r="N234" s="141" t="s">
        <v>44</v>
      </c>
      <c r="P234" s="142">
        <f>O234*H234</f>
        <v>0</v>
      </c>
      <c r="Q234" s="142">
        <v>0</v>
      </c>
      <c r="R234" s="142">
        <f>Q234*H234</f>
        <v>0</v>
      </c>
      <c r="S234" s="142">
        <v>0</v>
      </c>
      <c r="T234" s="143">
        <f>S234*H234</f>
        <v>0</v>
      </c>
      <c r="AR234" s="144" t="s">
        <v>90</v>
      </c>
      <c r="AT234" s="144" t="s">
        <v>166</v>
      </c>
      <c r="AU234" s="144" t="s">
        <v>181</v>
      </c>
      <c r="AY234" s="18" t="s">
        <v>163</v>
      </c>
      <c r="BE234" s="145">
        <f>IF(N234="základní",J234,0)</f>
        <v>0</v>
      </c>
      <c r="BF234" s="145">
        <f>IF(N234="snížená",J234,0)</f>
        <v>0</v>
      </c>
      <c r="BG234" s="145">
        <f>IF(N234="zákl. přenesená",J234,0)</f>
        <v>0</v>
      </c>
      <c r="BH234" s="145">
        <f>IF(N234="sníž. přenesená",J234,0)</f>
        <v>0</v>
      </c>
      <c r="BI234" s="145">
        <f>IF(N234="nulová",J234,0)</f>
        <v>0</v>
      </c>
      <c r="BJ234" s="18" t="s">
        <v>80</v>
      </c>
      <c r="BK234" s="145">
        <f>ROUND(I234*H234,2)</f>
        <v>0</v>
      </c>
      <c r="BL234" s="18" t="s">
        <v>90</v>
      </c>
      <c r="BM234" s="144" t="s">
        <v>1798</v>
      </c>
    </row>
    <row r="235" spans="2:65" s="11" customFormat="1" ht="20.85" customHeight="1">
      <c r="B235" s="121"/>
      <c r="D235" s="122" t="s">
        <v>72</v>
      </c>
      <c r="E235" s="131" t="s">
        <v>1137</v>
      </c>
      <c r="F235" s="131" t="s">
        <v>1042</v>
      </c>
      <c r="I235" s="124"/>
      <c r="J235" s="132">
        <f>BK235</f>
        <v>0</v>
      </c>
      <c r="L235" s="121"/>
      <c r="M235" s="126"/>
      <c r="P235" s="127">
        <f>SUM(P236:P237)</f>
        <v>0</v>
      </c>
      <c r="R235" s="127">
        <f>SUM(R236:R237)</f>
        <v>0</v>
      </c>
      <c r="T235" s="128">
        <f>SUM(T236:T237)</f>
        <v>0</v>
      </c>
      <c r="AR235" s="122" t="s">
        <v>80</v>
      </c>
      <c r="AT235" s="129" t="s">
        <v>72</v>
      </c>
      <c r="AU235" s="129" t="s">
        <v>82</v>
      </c>
      <c r="AY235" s="122" t="s">
        <v>163</v>
      </c>
      <c r="BK235" s="130">
        <f>SUM(BK236:BK237)</f>
        <v>0</v>
      </c>
    </row>
    <row r="236" spans="2:65" s="1" customFormat="1" ht="16.5" customHeight="1">
      <c r="B236" s="33"/>
      <c r="C236" s="133" t="s">
        <v>726</v>
      </c>
      <c r="D236" s="133" t="s">
        <v>166</v>
      </c>
      <c r="E236" s="134" t="s">
        <v>1799</v>
      </c>
      <c r="F236" s="135" t="s">
        <v>1726</v>
      </c>
      <c r="G236" s="136" t="s">
        <v>239</v>
      </c>
      <c r="H236" s="137">
        <v>72</v>
      </c>
      <c r="I236" s="138"/>
      <c r="J236" s="139">
        <f>ROUND(I236*H236,2)</f>
        <v>0</v>
      </c>
      <c r="K236" s="135" t="s">
        <v>19</v>
      </c>
      <c r="L236" s="33"/>
      <c r="M236" s="140" t="s">
        <v>19</v>
      </c>
      <c r="N236" s="141" t="s">
        <v>44</v>
      </c>
      <c r="P236" s="142">
        <f>O236*H236</f>
        <v>0</v>
      </c>
      <c r="Q236" s="142">
        <v>0</v>
      </c>
      <c r="R236" s="142">
        <f>Q236*H236</f>
        <v>0</v>
      </c>
      <c r="S236" s="142">
        <v>0</v>
      </c>
      <c r="T236" s="143">
        <f>S236*H236</f>
        <v>0</v>
      </c>
      <c r="AR236" s="144" t="s">
        <v>90</v>
      </c>
      <c r="AT236" s="144" t="s">
        <v>166</v>
      </c>
      <c r="AU236" s="144" t="s">
        <v>181</v>
      </c>
      <c r="AY236" s="18" t="s">
        <v>163</v>
      </c>
      <c r="BE236" s="145">
        <f>IF(N236="základní",J236,0)</f>
        <v>0</v>
      </c>
      <c r="BF236" s="145">
        <f>IF(N236="snížená",J236,0)</f>
        <v>0</v>
      </c>
      <c r="BG236" s="145">
        <f>IF(N236="zákl. přenesená",J236,0)</f>
        <v>0</v>
      </c>
      <c r="BH236" s="145">
        <f>IF(N236="sníž. přenesená",J236,0)</f>
        <v>0</v>
      </c>
      <c r="BI236" s="145">
        <f>IF(N236="nulová",J236,0)</f>
        <v>0</v>
      </c>
      <c r="BJ236" s="18" t="s">
        <v>80</v>
      </c>
      <c r="BK236" s="145">
        <f>ROUND(I236*H236,2)</f>
        <v>0</v>
      </c>
      <c r="BL236" s="18" t="s">
        <v>90</v>
      </c>
      <c r="BM236" s="144" t="s">
        <v>1800</v>
      </c>
    </row>
    <row r="237" spans="2:65" s="1" customFormat="1" ht="16.5" customHeight="1">
      <c r="B237" s="33"/>
      <c r="C237" s="133" t="s">
        <v>732</v>
      </c>
      <c r="D237" s="133" t="s">
        <v>166</v>
      </c>
      <c r="E237" s="134" t="s">
        <v>1801</v>
      </c>
      <c r="F237" s="135" t="s">
        <v>1728</v>
      </c>
      <c r="G237" s="136" t="s">
        <v>239</v>
      </c>
      <c r="H237" s="137">
        <v>60</v>
      </c>
      <c r="I237" s="138"/>
      <c r="J237" s="139">
        <f>ROUND(I237*H237,2)</f>
        <v>0</v>
      </c>
      <c r="K237" s="135" t="s">
        <v>19</v>
      </c>
      <c r="L237" s="33"/>
      <c r="M237" s="140" t="s">
        <v>19</v>
      </c>
      <c r="N237" s="141" t="s">
        <v>44</v>
      </c>
      <c r="P237" s="142">
        <f>O237*H237</f>
        <v>0</v>
      </c>
      <c r="Q237" s="142">
        <v>0</v>
      </c>
      <c r="R237" s="142">
        <f>Q237*H237</f>
        <v>0</v>
      </c>
      <c r="S237" s="142">
        <v>0</v>
      </c>
      <c r="T237" s="143">
        <f>S237*H237</f>
        <v>0</v>
      </c>
      <c r="AR237" s="144" t="s">
        <v>90</v>
      </c>
      <c r="AT237" s="144" t="s">
        <v>166</v>
      </c>
      <c r="AU237" s="144" t="s">
        <v>181</v>
      </c>
      <c r="AY237" s="18" t="s">
        <v>163</v>
      </c>
      <c r="BE237" s="145">
        <f>IF(N237="základní",J237,0)</f>
        <v>0</v>
      </c>
      <c r="BF237" s="145">
        <f>IF(N237="snížená",J237,0)</f>
        <v>0</v>
      </c>
      <c r="BG237" s="145">
        <f>IF(N237="zákl. přenesená",J237,0)</f>
        <v>0</v>
      </c>
      <c r="BH237" s="145">
        <f>IF(N237="sníž. přenesená",J237,0)</f>
        <v>0</v>
      </c>
      <c r="BI237" s="145">
        <f>IF(N237="nulová",J237,0)</f>
        <v>0</v>
      </c>
      <c r="BJ237" s="18" t="s">
        <v>80</v>
      </c>
      <c r="BK237" s="145">
        <f>ROUND(I237*H237,2)</f>
        <v>0</v>
      </c>
      <c r="BL237" s="18" t="s">
        <v>90</v>
      </c>
      <c r="BM237" s="144" t="s">
        <v>1802</v>
      </c>
    </row>
    <row r="238" spans="2:65" s="11" customFormat="1" ht="20.85" customHeight="1">
      <c r="B238" s="121"/>
      <c r="D238" s="122" t="s">
        <v>72</v>
      </c>
      <c r="E238" s="131" t="s">
        <v>1049</v>
      </c>
      <c r="F238" s="131" t="s">
        <v>1729</v>
      </c>
      <c r="I238" s="124"/>
      <c r="J238" s="132">
        <f>BK238</f>
        <v>0</v>
      </c>
      <c r="L238" s="121"/>
      <c r="M238" s="126"/>
      <c r="P238" s="127">
        <f>SUM(P239:P240)</f>
        <v>0</v>
      </c>
      <c r="R238" s="127">
        <f>SUM(R239:R240)</f>
        <v>0</v>
      </c>
      <c r="T238" s="128">
        <f>SUM(T239:T240)</f>
        <v>0</v>
      </c>
      <c r="AR238" s="122" t="s">
        <v>80</v>
      </c>
      <c r="AT238" s="129" t="s">
        <v>72</v>
      </c>
      <c r="AU238" s="129" t="s">
        <v>82</v>
      </c>
      <c r="AY238" s="122" t="s">
        <v>163</v>
      </c>
      <c r="BK238" s="130">
        <f>SUM(BK239:BK240)</f>
        <v>0</v>
      </c>
    </row>
    <row r="239" spans="2:65" s="1" customFormat="1" ht="16.5" customHeight="1">
      <c r="B239" s="33"/>
      <c r="C239" s="133" t="s">
        <v>742</v>
      </c>
      <c r="D239" s="133" t="s">
        <v>166</v>
      </c>
      <c r="E239" s="134" t="s">
        <v>1803</v>
      </c>
      <c r="F239" s="135" t="s">
        <v>1804</v>
      </c>
      <c r="G239" s="136" t="s">
        <v>1036</v>
      </c>
      <c r="H239" s="137">
        <v>2</v>
      </c>
      <c r="I239" s="138"/>
      <c r="J239" s="139">
        <f>ROUND(I239*H239,2)</f>
        <v>0</v>
      </c>
      <c r="K239" s="135" t="s">
        <v>19</v>
      </c>
      <c r="L239" s="33"/>
      <c r="M239" s="140" t="s">
        <v>19</v>
      </c>
      <c r="N239" s="141" t="s">
        <v>44</v>
      </c>
      <c r="P239" s="142">
        <f>O239*H239</f>
        <v>0</v>
      </c>
      <c r="Q239" s="142">
        <v>0</v>
      </c>
      <c r="R239" s="142">
        <f>Q239*H239</f>
        <v>0</v>
      </c>
      <c r="S239" s="142">
        <v>0</v>
      </c>
      <c r="T239" s="143">
        <f>S239*H239</f>
        <v>0</v>
      </c>
      <c r="AR239" s="144" t="s">
        <v>90</v>
      </c>
      <c r="AT239" s="144" t="s">
        <v>166</v>
      </c>
      <c r="AU239" s="144" t="s">
        <v>181</v>
      </c>
      <c r="AY239" s="18" t="s">
        <v>163</v>
      </c>
      <c r="BE239" s="145">
        <f>IF(N239="základní",J239,0)</f>
        <v>0</v>
      </c>
      <c r="BF239" s="145">
        <f>IF(N239="snížená",J239,0)</f>
        <v>0</v>
      </c>
      <c r="BG239" s="145">
        <f>IF(N239="zákl. přenesená",J239,0)</f>
        <v>0</v>
      </c>
      <c r="BH239" s="145">
        <f>IF(N239="sníž. přenesená",J239,0)</f>
        <v>0</v>
      </c>
      <c r="BI239" s="145">
        <f>IF(N239="nulová",J239,0)</f>
        <v>0</v>
      </c>
      <c r="BJ239" s="18" t="s">
        <v>80</v>
      </c>
      <c r="BK239" s="145">
        <f>ROUND(I239*H239,2)</f>
        <v>0</v>
      </c>
      <c r="BL239" s="18" t="s">
        <v>90</v>
      </c>
      <c r="BM239" s="144" t="s">
        <v>1805</v>
      </c>
    </row>
    <row r="240" spans="2:65" s="1" customFormat="1" ht="16.5" customHeight="1">
      <c r="B240" s="33"/>
      <c r="C240" s="133" t="s">
        <v>745</v>
      </c>
      <c r="D240" s="133" t="s">
        <v>166</v>
      </c>
      <c r="E240" s="134" t="s">
        <v>1806</v>
      </c>
      <c r="F240" s="135" t="s">
        <v>1807</v>
      </c>
      <c r="G240" s="136" t="s">
        <v>1036</v>
      </c>
      <c r="H240" s="137">
        <v>6</v>
      </c>
      <c r="I240" s="138"/>
      <c r="J240" s="139">
        <f>ROUND(I240*H240,2)</f>
        <v>0</v>
      </c>
      <c r="K240" s="135" t="s">
        <v>19</v>
      </c>
      <c r="L240" s="33"/>
      <c r="M240" s="140" t="s">
        <v>19</v>
      </c>
      <c r="N240" s="141" t="s">
        <v>44</v>
      </c>
      <c r="P240" s="142">
        <f>O240*H240</f>
        <v>0</v>
      </c>
      <c r="Q240" s="142">
        <v>0</v>
      </c>
      <c r="R240" s="142">
        <f>Q240*H240</f>
        <v>0</v>
      </c>
      <c r="S240" s="142">
        <v>0</v>
      </c>
      <c r="T240" s="143">
        <f>S240*H240</f>
        <v>0</v>
      </c>
      <c r="AR240" s="144" t="s">
        <v>90</v>
      </c>
      <c r="AT240" s="144" t="s">
        <v>166</v>
      </c>
      <c r="AU240" s="144" t="s">
        <v>181</v>
      </c>
      <c r="AY240" s="18" t="s">
        <v>163</v>
      </c>
      <c r="BE240" s="145">
        <f>IF(N240="základní",J240,0)</f>
        <v>0</v>
      </c>
      <c r="BF240" s="145">
        <f>IF(N240="snížená",J240,0)</f>
        <v>0</v>
      </c>
      <c r="BG240" s="145">
        <f>IF(N240="zákl. přenesená",J240,0)</f>
        <v>0</v>
      </c>
      <c r="BH240" s="145">
        <f>IF(N240="sníž. přenesená",J240,0)</f>
        <v>0</v>
      </c>
      <c r="BI240" s="145">
        <f>IF(N240="nulová",J240,0)</f>
        <v>0</v>
      </c>
      <c r="BJ240" s="18" t="s">
        <v>80</v>
      </c>
      <c r="BK240" s="145">
        <f>ROUND(I240*H240,2)</f>
        <v>0</v>
      </c>
      <c r="BL240" s="18" t="s">
        <v>90</v>
      </c>
      <c r="BM240" s="144" t="s">
        <v>1808</v>
      </c>
    </row>
    <row r="241" spans="2:65" s="11" customFormat="1" ht="20.85" customHeight="1">
      <c r="B241" s="121"/>
      <c r="D241" s="122" t="s">
        <v>72</v>
      </c>
      <c r="E241" s="131" t="s">
        <v>1055</v>
      </c>
      <c r="F241" s="131" t="s">
        <v>1134</v>
      </c>
      <c r="I241" s="124"/>
      <c r="J241" s="132">
        <f>BK241</f>
        <v>0</v>
      </c>
      <c r="L241" s="121"/>
      <c r="M241" s="126"/>
      <c r="P241" s="127">
        <f>SUM(P242:P243)</f>
        <v>0</v>
      </c>
      <c r="R241" s="127">
        <f>SUM(R242:R243)</f>
        <v>0</v>
      </c>
      <c r="T241" s="128">
        <f>SUM(T242:T243)</f>
        <v>0</v>
      </c>
      <c r="AR241" s="122" t="s">
        <v>80</v>
      </c>
      <c r="AT241" s="129" t="s">
        <v>72</v>
      </c>
      <c r="AU241" s="129" t="s">
        <v>82</v>
      </c>
      <c r="AY241" s="122" t="s">
        <v>163</v>
      </c>
      <c r="BK241" s="130">
        <f>SUM(BK242:BK243)</f>
        <v>0</v>
      </c>
    </row>
    <row r="242" spans="2:65" s="1" customFormat="1" ht="16.5" customHeight="1">
      <c r="B242" s="33"/>
      <c r="C242" s="133" t="s">
        <v>750</v>
      </c>
      <c r="D242" s="133" t="s">
        <v>166</v>
      </c>
      <c r="E242" s="134" t="s">
        <v>1809</v>
      </c>
      <c r="F242" s="135" t="s">
        <v>1810</v>
      </c>
      <c r="G242" s="136" t="s">
        <v>1036</v>
      </c>
      <c r="H242" s="137">
        <v>30</v>
      </c>
      <c r="I242" s="138"/>
      <c r="J242" s="139">
        <f>ROUND(I242*H242,2)</f>
        <v>0</v>
      </c>
      <c r="K242" s="135" t="s">
        <v>19</v>
      </c>
      <c r="L242" s="33"/>
      <c r="M242" s="140" t="s">
        <v>19</v>
      </c>
      <c r="N242" s="141" t="s">
        <v>44</v>
      </c>
      <c r="P242" s="142">
        <f>O242*H242</f>
        <v>0</v>
      </c>
      <c r="Q242" s="142">
        <v>0</v>
      </c>
      <c r="R242" s="142">
        <f>Q242*H242</f>
        <v>0</v>
      </c>
      <c r="S242" s="142">
        <v>0</v>
      </c>
      <c r="T242" s="143">
        <f>S242*H242</f>
        <v>0</v>
      </c>
      <c r="AR242" s="144" t="s">
        <v>90</v>
      </c>
      <c r="AT242" s="144" t="s">
        <v>166</v>
      </c>
      <c r="AU242" s="144" t="s">
        <v>181</v>
      </c>
      <c r="AY242" s="18" t="s">
        <v>163</v>
      </c>
      <c r="BE242" s="145">
        <f>IF(N242="základní",J242,0)</f>
        <v>0</v>
      </c>
      <c r="BF242" s="145">
        <f>IF(N242="snížená",J242,0)</f>
        <v>0</v>
      </c>
      <c r="BG242" s="145">
        <f>IF(N242="zákl. přenesená",J242,0)</f>
        <v>0</v>
      </c>
      <c r="BH242" s="145">
        <f>IF(N242="sníž. přenesená",J242,0)</f>
        <v>0</v>
      </c>
      <c r="BI242" s="145">
        <f>IF(N242="nulová",J242,0)</f>
        <v>0</v>
      </c>
      <c r="BJ242" s="18" t="s">
        <v>80</v>
      </c>
      <c r="BK242" s="145">
        <f>ROUND(I242*H242,2)</f>
        <v>0</v>
      </c>
      <c r="BL242" s="18" t="s">
        <v>90</v>
      </c>
      <c r="BM242" s="144" t="s">
        <v>1811</v>
      </c>
    </row>
    <row r="243" spans="2:65" s="1" customFormat="1" ht="16.5" customHeight="1">
      <c r="B243" s="33"/>
      <c r="C243" s="133" t="s">
        <v>755</v>
      </c>
      <c r="D243" s="133" t="s">
        <v>166</v>
      </c>
      <c r="E243" s="134" t="s">
        <v>1812</v>
      </c>
      <c r="F243" s="135" t="s">
        <v>1140</v>
      </c>
      <c r="G243" s="136" t="s">
        <v>1036</v>
      </c>
      <c r="H243" s="137">
        <v>12</v>
      </c>
      <c r="I243" s="138"/>
      <c r="J243" s="139">
        <f>ROUND(I243*H243,2)</f>
        <v>0</v>
      </c>
      <c r="K243" s="135" t="s">
        <v>19</v>
      </c>
      <c r="L243" s="33"/>
      <c r="M243" s="140" t="s">
        <v>19</v>
      </c>
      <c r="N243" s="141" t="s">
        <v>44</v>
      </c>
      <c r="P243" s="142">
        <f>O243*H243</f>
        <v>0</v>
      </c>
      <c r="Q243" s="142">
        <v>0</v>
      </c>
      <c r="R243" s="142">
        <f>Q243*H243</f>
        <v>0</v>
      </c>
      <c r="S243" s="142">
        <v>0</v>
      </c>
      <c r="T243" s="143">
        <f>S243*H243</f>
        <v>0</v>
      </c>
      <c r="AR243" s="144" t="s">
        <v>90</v>
      </c>
      <c r="AT243" s="144" t="s">
        <v>166</v>
      </c>
      <c r="AU243" s="144" t="s">
        <v>181</v>
      </c>
      <c r="AY243" s="18" t="s">
        <v>163</v>
      </c>
      <c r="BE243" s="145">
        <f>IF(N243="základní",J243,0)</f>
        <v>0</v>
      </c>
      <c r="BF243" s="145">
        <f>IF(N243="snížená",J243,0)</f>
        <v>0</v>
      </c>
      <c r="BG243" s="145">
        <f>IF(N243="zákl. přenesená",J243,0)</f>
        <v>0</v>
      </c>
      <c r="BH243" s="145">
        <f>IF(N243="sníž. přenesená",J243,0)</f>
        <v>0</v>
      </c>
      <c r="BI243" s="145">
        <f>IF(N243="nulová",J243,0)</f>
        <v>0</v>
      </c>
      <c r="BJ243" s="18" t="s">
        <v>80</v>
      </c>
      <c r="BK243" s="145">
        <f>ROUND(I243*H243,2)</f>
        <v>0</v>
      </c>
      <c r="BL243" s="18" t="s">
        <v>90</v>
      </c>
      <c r="BM243" s="144" t="s">
        <v>1813</v>
      </c>
    </row>
    <row r="244" spans="2:65" s="11" customFormat="1" ht="20.85" customHeight="1">
      <c r="B244" s="121"/>
      <c r="D244" s="122" t="s">
        <v>72</v>
      </c>
      <c r="E244" s="131" t="s">
        <v>1061</v>
      </c>
      <c r="F244" s="131" t="s">
        <v>1074</v>
      </c>
      <c r="I244" s="124"/>
      <c r="J244" s="132">
        <f>BK244</f>
        <v>0</v>
      </c>
      <c r="L244" s="121"/>
      <c r="M244" s="126"/>
      <c r="P244" s="127">
        <f>P245</f>
        <v>0</v>
      </c>
      <c r="R244" s="127">
        <f>R245</f>
        <v>0</v>
      </c>
      <c r="T244" s="128">
        <f>T245</f>
        <v>0</v>
      </c>
      <c r="AR244" s="122" t="s">
        <v>80</v>
      </c>
      <c r="AT244" s="129" t="s">
        <v>72</v>
      </c>
      <c r="AU244" s="129" t="s">
        <v>82</v>
      </c>
      <c r="AY244" s="122" t="s">
        <v>163</v>
      </c>
      <c r="BK244" s="130">
        <f>BK245</f>
        <v>0</v>
      </c>
    </row>
    <row r="245" spans="2:65" s="1" customFormat="1" ht="16.5" customHeight="1">
      <c r="B245" s="33"/>
      <c r="C245" s="133" t="s">
        <v>760</v>
      </c>
      <c r="D245" s="133" t="s">
        <v>166</v>
      </c>
      <c r="E245" s="134" t="s">
        <v>1814</v>
      </c>
      <c r="F245" s="135" t="s">
        <v>1735</v>
      </c>
      <c r="G245" s="136" t="s">
        <v>239</v>
      </c>
      <c r="H245" s="137">
        <v>5</v>
      </c>
      <c r="I245" s="138"/>
      <c r="J245" s="139">
        <f>ROUND(I245*H245,2)</f>
        <v>0</v>
      </c>
      <c r="K245" s="135" t="s">
        <v>19</v>
      </c>
      <c r="L245" s="33"/>
      <c r="M245" s="140" t="s">
        <v>19</v>
      </c>
      <c r="N245" s="141" t="s">
        <v>44</v>
      </c>
      <c r="P245" s="142">
        <f>O245*H245</f>
        <v>0</v>
      </c>
      <c r="Q245" s="142">
        <v>0</v>
      </c>
      <c r="R245" s="142">
        <f>Q245*H245</f>
        <v>0</v>
      </c>
      <c r="S245" s="142">
        <v>0</v>
      </c>
      <c r="T245" s="143">
        <f>S245*H245</f>
        <v>0</v>
      </c>
      <c r="AR245" s="144" t="s">
        <v>90</v>
      </c>
      <c r="AT245" s="144" t="s">
        <v>166</v>
      </c>
      <c r="AU245" s="144" t="s">
        <v>181</v>
      </c>
      <c r="AY245" s="18" t="s">
        <v>163</v>
      </c>
      <c r="BE245" s="145">
        <f>IF(N245="základní",J245,0)</f>
        <v>0</v>
      </c>
      <c r="BF245" s="145">
        <f>IF(N245="snížená",J245,0)</f>
        <v>0</v>
      </c>
      <c r="BG245" s="145">
        <f>IF(N245="zákl. přenesená",J245,0)</f>
        <v>0</v>
      </c>
      <c r="BH245" s="145">
        <f>IF(N245="sníž. přenesená",J245,0)</f>
        <v>0</v>
      </c>
      <c r="BI245" s="145">
        <f>IF(N245="nulová",J245,0)</f>
        <v>0</v>
      </c>
      <c r="BJ245" s="18" t="s">
        <v>80</v>
      </c>
      <c r="BK245" s="145">
        <f>ROUND(I245*H245,2)</f>
        <v>0</v>
      </c>
      <c r="BL245" s="18" t="s">
        <v>90</v>
      </c>
      <c r="BM245" s="144" t="s">
        <v>1815</v>
      </c>
    </row>
    <row r="246" spans="2:65" s="11" customFormat="1" ht="20.85" customHeight="1">
      <c r="B246" s="121"/>
      <c r="D246" s="122" t="s">
        <v>72</v>
      </c>
      <c r="E246" s="131" t="s">
        <v>1065</v>
      </c>
      <c r="F246" s="131" t="s">
        <v>1080</v>
      </c>
      <c r="I246" s="124"/>
      <c r="J246" s="132">
        <f>BK246</f>
        <v>0</v>
      </c>
      <c r="L246" s="121"/>
      <c r="M246" s="126"/>
      <c r="P246" s="127">
        <f>P247</f>
        <v>0</v>
      </c>
      <c r="R246" s="127">
        <f>R247</f>
        <v>0</v>
      </c>
      <c r="T246" s="128">
        <f>T247</f>
        <v>0</v>
      </c>
      <c r="AR246" s="122" t="s">
        <v>80</v>
      </c>
      <c r="AT246" s="129" t="s">
        <v>72</v>
      </c>
      <c r="AU246" s="129" t="s">
        <v>82</v>
      </c>
      <c r="AY246" s="122" t="s">
        <v>163</v>
      </c>
      <c r="BK246" s="130">
        <f>BK247</f>
        <v>0</v>
      </c>
    </row>
    <row r="247" spans="2:65" s="1" customFormat="1" ht="16.5" customHeight="1">
      <c r="B247" s="33"/>
      <c r="C247" s="133" t="s">
        <v>765</v>
      </c>
      <c r="D247" s="133" t="s">
        <v>166</v>
      </c>
      <c r="E247" s="134" t="s">
        <v>1172</v>
      </c>
      <c r="F247" s="135" t="s">
        <v>1082</v>
      </c>
      <c r="G247" s="136" t="s">
        <v>239</v>
      </c>
      <c r="H247" s="137">
        <v>40</v>
      </c>
      <c r="I247" s="138"/>
      <c r="J247" s="139">
        <f>ROUND(I247*H247,2)</f>
        <v>0</v>
      </c>
      <c r="K247" s="135" t="s">
        <v>19</v>
      </c>
      <c r="L247" s="33"/>
      <c r="M247" s="140" t="s">
        <v>19</v>
      </c>
      <c r="N247" s="141" t="s">
        <v>44</v>
      </c>
      <c r="P247" s="142">
        <f>O247*H247</f>
        <v>0</v>
      </c>
      <c r="Q247" s="142">
        <v>0</v>
      </c>
      <c r="R247" s="142">
        <f>Q247*H247</f>
        <v>0</v>
      </c>
      <c r="S247" s="142">
        <v>0</v>
      </c>
      <c r="T247" s="143">
        <f>S247*H247</f>
        <v>0</v>
      </c>
      <c r="AR247" s="144" t="s">
        <v>90</v>
      </c>
      <c r="AT247" s="144" t="s">
        <v>166</v>
      </c>
      <c r="AU247" s="144" t="s">
        <v>181</v>
      </c>
      <c r="AY247" s="18" t="s">
        <v>163</v>
      </c>
      <c r="BE247" s="145">
        <f>IF(N247="základní",J247,0)</f>
        <v>0</v>
      </c>
      <c r="BF247" s="145">
        <f>IF(N247="snížená",J247,0)</f>
        <v>0</v>
      </c>
      <c r="BG247" s="145">
        <f>IF(N247="zákl. přenesená",J247,0)</f>
        <v>0</v>
      </c>
      <c r="BH247" s="145">
        <f>IF(N247="sníž. přenesená",J247,0)</f>
        <v>0</v>
      </c>
      <c r="BI247" s="145">
        <f>IF(N247="nulová",J247,0)</f>
        <v>0</v>
      </c>
      <c r="BJ247" s="18" t="s">
        <v>80</v>
      </c>
      <c r="BK247" s="145">
        <f>ROUND(I247*H247,2)</f>
        <v>0</v>
      </c>
      <c r="BL247" s="18" t="s">
        <v>90</v>
      </c>
      <c r="BM247" s="144" t="s">
        <v>984</v>
      </c>
    </row>
    <row r="248" spans="2:65" s="11" customFormat="1" ht="20.85" customHeight="1">
      <c r="B248" s="121"/>
      <c r="D248" s="122" t="s">
        <v>72</v>
      </c>
      <c r="E248" s="131" t="s">
        <v>1148</v>
      </c>
      <c r="F248" s="131" t="s">
        <v>1736</v>
      </c>
      <c r="I248" s="124"/>
      <c r="J248" s="132">
        <f>BK248</f>
        <v>0</v>
      </c>
      <c r="L248" s="121"/>
      <c r="M248" s="126"/>
      <c r="P248" s="127">
        <f>SUM(P249:P250)</f>
        <v>0</v>
      </c>
      <c r="R248" s="127">
        <f>SUM(R249:R250)</f>
        <v>0</v>
      </c>
      <c r="T248" s="128">
        <f>SUM(T249:T250)</f>
        <v>0</v>
      </c>
      <c r="AR248" s="122" t="s">
        <v>80</v>
      </c>
      <c r="AT248" s="129" t="s">
        <v>72</v>
      </c>
      <c r="AU248" s="129" t="s">
        <v>82</v>
      </c>
      <c r="AY248" s="122" t="s">
        <v>163</v>
      </c>
      <c r="BK248" s="130">
        <f>SUM(BK249:BK250)</f>
        <v>0</v>
      </c>
    </row>
    <row r="249" spans="2:65" s="1" customFormat="1" ht="16.5" customHeight="1">
      <c r="B249" s="33"/>
      <c r="C249" s="133" t="s">
        <v>770</v>
      </c>
      <c r="D249" s="133" t="s">
        <v>166</v>
      </c>
      <c r="E249" s="134" t="s">
        <v>1184</v>
      </c>
      <c r="F249" s="135" t="s">
        <v>1096</v>
      </c>
      <c r="G249" s="136" t="s">
        <v>1036</v>
      </c>
      <c r="H249" s="137">
        <v>2</v>
      </c>
      <c r="I249" s="138"/>
      <c r="J249" s="139">
        <f>ROUND(I249*H249,2)</f>
        <v>0</v>
      </c>
      <c r="K249" s="135" t="s">
        <v>19</v>
      </c>
      <c r="L249" s="33"/>
      <c r="M249" s="140" t="s">
        <v>19</v>
      </c>
      <c r="N249" s="141" t="s">
        <v>44</v>
      </c>
      <c r="P249" s="142">
        <f>O249*H249</f>
        <v>0</v>
      </c>
      <c r="Q249" s="142">
        <v>0</v>
      </c>
      <c r="R249" s="142">
        <f>Q249*H249</f>
        <v>0</v>
      </c>
      <c r="S249" s="142">
        <v>0</v>
      </c>
      <c r="T249" s="143">
        <f>S249*H249</f>
        <v>0</v>
      </c>
      <c r="AR249" s="144" t="s">
        <v>90</v>
      </c>
      <c r="AT249" s="144" t="s">
        <v>166</v>
      </c>
      <c r="AU249" s="144" t="s">
        <v>181</v>
      </c>
      <c r="AY249" s="18" t="s">
        <v>163</v>
      </c>
      <c r="BE249" s="145">
        <f>IF(N249="základní",J249,0)</f>
        <v>0</v>
      </c>
      <c r="BF249" s="145">
        <f>IF(N249="snížená",J249,0)</f>
        <v>0</v>
      </c>
      <c r="BG249" s="145">
        <f>IF(N249="zákl. přenesená",J249,0)</f>
        <v>0</v>
      </c>
      <c r="BH249" s="145">
        <f>IF(N249="sníž. přenesená",J249,0)</f>
        <v>0</v>
      </c>
      <c r="BI249" s="145">
        <f>IF(N249="nulová",J249,0)</f>
        <v>0</v>
      </c>
      <c r="BJ249" s="18" t="s">
        <v>80</v>
      </c>
      <c r="BK249" s="145">
        <f>ROUND(I249*H249,2)</f>
        <v>0</v>
      </c>
      <c r="BL249" s="18" t="s">
        <v>90</v>
      </c>
      <c r="BM249" s="144" t="s">
        <v>1816</v>
      </c>
    </row>
    <row r="250" spans="2:65" s="1" customFormat="1" ht="16.5" customHeight="1">
      <c r="B250" s="33"/>
      <c r="C250" s="133" t="s">
        <v>669</v>
      </c>
      <c r="D250" s="133" t="s">
        <v>166</v>
      </c>
      <c r="E250" s="134" t="s">
        <v>1817</v>
      </c>
      <c r="F250" s="135" t="s">
        <v>1738</v>
      </c>
      <c r="G250" s="136" t="s">
        <v>1036</v>
      </c>
      <c r="H250" s="137">
        <v>2</v>
      </c>
      <c r="I250" s="138"/>
      <c r="J250" s="139">
        <f>ROUND(I250*H250,2)</f>
        <v>0</v>
      </c>
      <c r="K250" s="135" t="s">
        <v>19</v>
      </c>
      <c r="L250" s="33"/>
      <c r="M250" s="140" t="s">
        <v>19</v>
      </c>
      <c r="N250" s="141" t="s">
        <v>44</v>
      </c>
      <c r="P250" s="142">
        <f>O250*H250</f>
        <v>0</v>
      </c>
      <c r="Q250" s="142">
        <v>0</v>
      </c>
      <c r="R250" s="142">
        <f>Q250*H250</f>
        <v>0</v>
      </c>
      <c r="S250" s="142">
        <v>0</v>
      </c>
      <c r="T250" s="143">
        <f>S250*H250</f>
        <v>0</v>
      </c>
      <c r="AR250" s="144" t="s">
        <v>90</v>
      </c>
      <c r="AT250" s="144" t="s">
        <v>166</v>
      </c>
      <c r="AU250" s="144" t="s">
        <v>181</v>
      </c>
      <c r="AY250" s="18" t="s">
        <v>163</v>
      </c>
      <c r="BE250" s="145">
        <f>IF(N250="základní",J250,0)</f>
        <v>0</v>
      </c>
      <c r="BF250" s="145">
        <f>IF(N250="snížená",J250,0)</f>
        <v>0</v>
      </c>
      <c r="BG250" s="145">
        <f>IF(N250="zákl. přenesená",J250,0)</f>
        <v>0</v>
      </c>
      <c r="BH250" s="145">
        <f>IF(N250="sníž. přenesená",J250,0)</f>
        <v>0</v>
      </c>
      <c r="BI250" s="145">
        <f>IF(N250="nulová",J250,0)</f>
        <v>0</v>
      </c>
      <c r="BJ250" s="18" t="s">
        <v>80</v>
      </c>
      <c r="BK250" s="145">
        <f>ROUND(I250*H250,2)</f>
        <v>0</v>
      </c>
      <c r="BL250" s="18" t="s">
        <v>90</v>
      </c>
      <c r="BM250" s="144" t="s">
        <v>1818</v>
      </c>
    </row>
    <row r="251" spans="2:65" s="11" customFormat="1" ht="20.85" customHeight="1">
      <c r="B251" s="121"/>
      <c r="D251" s="122" t="s">
        <v>72</v>
      </c>
      <c r="E251" s="131" t="s">
        <v>1159</v>
      </c>
      <c r="F251" s="131" t="s">
        <v>1819</v>
      </c>
      <c r="I251" s="124"/>
      <c r="J251" s="132">
        <f>BK251</f>
        <v>0</v>
      </c>
      <c r="L251" s="121"/>
      <c r="M251" s="126"/>
      <c r="P251" s="127">
        <f>P252</f>
        <v>0</v>
      </c>
      <c r="R251" s="127">
        <f>R252</f>
        <v>0</v>
      </c>
      <c r="T251" s="128">
        <f>T252</f>
        <v>0</v>
      </c>
      <c r="AR251" s="122" t="s">
        <v>80</v>
      </c>
      <c r="AT251" s="129" t="s">
        <v>72</v>
      </c>
      <c r="AU251" s="129" t="s">
        <v>82</v>
      </c>
      <c r="AY251" s="122" t="s">
        <v>163</v>
      </c>
      <c r="BK251" s="130">
        <f>BK252</f>
        <v>0</v>
      </c>
    </row>
    <row r="252" spans="2:65" s="1" customFormat="1" ht="16.5" customHeight="1">
      <c r="B252" s="33"/>
      <c r="C252" s="133" t="s">
        <v>687</v>
      </c>
      <c r="D252" s="133" t="s">
        <v>166</v>
      </c>
      <c r="E252" s="134" t="s">
        <v>1820</v>
      </c>
      <c r="F252" s="135" t="s">
        <v>1821</v>
      </c>
      <c r="G252" s="136" t="s">
        <v>1036</v>
      </c>
      <c r="H252" s="137">
        <v>1</v>
      </c>
      <c r="I252" s="138"/>
      <c r="J252" s="139">
        <f>ROUND(I252*H252,2)</f>
        <v>0</v>
      </c>
      <c r="K252" s="135" t="s">
        <v>19</v>
      </c>
      <c r="L252" s="33"/>
      <c r="M252" s="140" t="s">
        <v>19</v>
      </c>
      <c r="N252" s="141" t="s">
        <v>44</v>
      </c>
      <c r="P252" s="142">
        <f>O252*H252</f>
        <v>0</v>
      </c>
      <c r="Q252" s="142">
        <v>0</v>
      </c>
      <c r="R252" s="142">
        <f>Q252*H252</f>
        <v>0</v>
      </c>
      <c r="S252" s="142">
        <v>0</v>
      </c>
      <c r="T252" s="143">
        <f>S252*H252</f>
        <v>0</v>
      </c>
      <c r="AR252" s="144" t="s">
        <v>90</v>
      </c>
      <c r="AT252" s="144" t="s">
        <v>166</v>
      </c>
      <c r="AU252" s="144" t="s">
        <v>181</v>
      </c>
      <c r="AY252" s="18" t="s">
        <v>163</v>
      </c>
      <c r="BE252" s="145">
        <f>IF(N252="základní",J252,0)</f>
        <v>0</v>
      </c>
      <c r="BF252" s="145">
        <f>IF(N252="snížená",J252,0)</f>
        <v>0</v>
      </c>
      <c r="BG252" s="145">
        <f>IF(N252="zákl. přenesená",J252,0)</f>
        <v>0</v>
      </c>
      <c r="BH252" s="145">
        <f>IF(N252="sníž. přenesená",J252,0)</f>
        <v>0</v>
      </c>
      <c r="BI252" s="145">
        <f>IF(N252="nulová",J252,0)</f>
        <v>0</v>
      </c>
      <c r="BJ252" s="18" t="s">
        <v>80</v>
      </c>
      <c r="BK252" s="145">
        <f>ROUND(I252*H252,2)</f>
        <v>0</v>
      </c>
      <c r="BL252" s="18" t="s">
        <v>90</v>
      </c>
      <c r="BM252" s="144" t="s">
        <v>1822</v>
      </c>
    </row>
    <row r="253" spans="2:65" s="11" customFormat="1" ht="20.85" customHeight="1">
      <c r="B253" s="121"/>
      <c r="D253" s="122" t="s">
        <v>72</v>
      </c>
      <c r="E253" s="131" t="s">
        <v>1163</v>
      </c>
      <c r="F253" s="131" t="s">
        <v>1823</v>
      </c>
      <c r="I253" s="124"/>
      <c r="J253" s="132">
        <f>BK253</f>
        <v>0</v>
      </c>
      <c r="L253" s="121"/>
      <c r="M253" s="126"/>
      <c r="P253" s="127">
        <f>P254</f>
        <v>0</v>
      </c>
      <c r="R253" s="127">
        <f>R254</f>
        <v>0</v>
      </c>
      <c r="T253" s="128">
        <f>T254</f>
        <v>0</v>
      </c>
      <c r="AR253" s="122" t="s">
        <v>80</v>
      </c>
      <c r="AT253" s="129" t="s">
        <v>72</v>
      </c>
      <c r="AU253" s="129" t="s">
        <v>82</v>
      </c>
      <c r="AY253" s="122" t="s">
        <v>163</v>
      </c>
      <c r="BK253" s="130">
        <f>BK254</f>
        <v>0</v>
      </c>
    </row>
    <row r="254" spans="2:65" s="1" customFormat="1" ht="16.5" customHeight="1">
      <c r="B254" s="33"/>
      <c r="C254" s="133" t="s">
        <v>781</v>
      </c>
      <c r="D254" s="133" t="s">
        <v>166</v>
      </c>
      <c r="E254" s="134" t="s">
        <v>1824</v>
      </c>
      <c r="F254" s="135" t="s">
        <v>1825</v>
      </c>
      <c r="G254" s="136" t="s">
        <v>1036</v>
      </c>
      <c r="H254" s="137">
        <v>2</v>
      </c>
      <c r="I254" s="138"/>
      <c r="J254" s="139">
        <f>ROUND(I254*H254,2)</f>
        <v>0</v>
      </c>
      <c r="K254" s="135" t="s">
        <v>19</v>
      </c>
      <c r="L254" s="33"/>
      <c r="M254" s="140" t="s">
        <v>19</v>
      </c>
      <c r="N254" s="141" t="s">
        <v>44</v>
      </c>
      <c r="P254" s="142">
        <f>O254*H254</f>
        <v>0</v>
      </c>
      <c r="Q254" s="142">
        <v>0</v>
      </c>
      <c r="R254" s="142">
        <f>Q254*H254</f>
        <v>0</v>
      </c>
      <c r="S254" s="142">
        <v>0</v>
      </c>
      <c r="T254" s="143">
        <f>S254*H254</f>
        <v>0</v>
      </c>
      <c r="AR254" s="144" t="s">
        <v>90</v>
      </c>
      <c r="AT254" s="144" t="s">
        <v>166</v>
      </c>
      <c r="AU254" s="144" t="s">
        <v>181</v>
      </c>
      <c r="AY254" s="18" t="s">
        <v>163</v>
      </c>
      <c r="BE254" s="145">
        <f>IF(N254="základní",J254,0)</f>
        <v>0</v>
      </c>
      <c r="BF254" s="145">
        <f>IF(N254="snížená",J254,0)</f>
        <v>0</v>
      </c>
      <c r="BG254" s="145">
        <f>IF(N254="zákl. přenesená",J254,0)</f>
        <v>0</v>
      </c>
      <c r="BH254" s="145">
        <f>IF(N254="sníž. přenesená",J254,0)</f>
        <v>0</v>
      </c>
      <c r="BI254" s="145">
        <f>IF(N254="nulová",J254,0)</f>
        <v>0</v>
      </c>
      <c r="BJ254" s="18" t="s">
        <v>80</v>
      </c>
      <c r="BK254" s="145">
        <f>ROUND(I254*H254,2)</f>
        <v>0</v>
      </c>
      <c r="BL254" s="18" t="s">
        <v>90</v>
      </c>
      <c r="BM254" s="144" t="s">
        <v>1826</v>
      </c>
    </row>
    <row r="255" spans="2:65" s="11" customFormat="1" ht="20.85" customHeight="1">
      <c r="B255" s="121"/>
      <c r="D255" s="122" t="s">
        <v>72</v>
      </c>
      <c r="E255" s="131" t="s">
        <v>1071</v>
      </c>
      <c r="F255" s="131" t="s">
        <v>1149</v>
      </c>
      <c r="I255" s="124"/>
      <c r="J255" s="132">
        <f>BK255</f>
        <v>0</v>
      </c>
      <c r="L255" s="121"/>
      <c r="M255" s="126"/>
      <c r="P255" s="127">
        <f>SUM(P256:P259)</f>
        <v>0</v>
      </c>
      <c r="R255" s="127">
        <f>SUM(R256:R259)</f>
        <v>0</v>
      </c>
      <c r="T255" s="128">
        <f>SUM(T256:T259)</f>
        <v>0</v>
      </c>
      <c r="AR255" s="122" t="s">
        <v>80</v>
      </c>
      <c r="AT255" s="129" t="s">
        <v>72</v>
      </c>
      <c r="AU255" s="129" t="s">
        <v>82</v>
      </c>
      <c r="AY255" s="122" t="s">
        <v>163</v>
      </c>
      <c r="BK255" s="130">
        <f>SUM(BK256:BK259)</f>
        <v>0</v>
      </c>
    </row>
    <row r="256" spans="2:65" s="1" customFormat="1" ht="16.5" customHeight="1">
      <c r="B256" s="33"/>
      <c r="C256" s="133" t="s">
        <v>786</v>
      </c>
      <c r="D256" s="133" t="s">
        <v>166</v>
      </c>
      <c r="E256" s="134" t="s">
        <v>1153</v>
      </c>
      <c r="F256" s="135" t="s">
        <v>1154</v>
      </c>
      <c r="G256" s="136" t="s">
        <v>1152</v>
      </c>
      <c r="H256" s="137">
        <v>2</v>
      </c>
      <c r="I256" s="138"/>
      <c r="J256" s="139">
        <f>ROUND(I256*H256,2)</f>
        <v>0</v>
      </c>
      <c r="K256" s="135" t="s">
        <v>19</v>
      </c>
      <c r="L256" s="33"/>
      <c r="M256" s="140" t="s">
        <v>19</v>
      </c>
      <c r="N256" s="141" t="s">
        <v>44</v>
      </c>
      <c r="P256" s="142">
        <f>O256*H256</f>
        <v>0</v>
      </c>
      <c r="Q256" s="142">
        <v>0</v>
      </c>
      <c r="R256" s="142">
        <f>Q256*H256</f>
        <v>0</v>
      </c>
      <c r="S256" s="142">
        <v>0</v>
      </c>
      <c r="T256" s="143">
        <f>S256*H256</f>
        <v>0</v>
      </c>
      <c r="AR256" s="144" t="s">
        <v>90</v>
      </c>
      <c r="AT256" s="144" t="s">
        <v>166</v>
      </c>
      <c r="AU256" s="144" t="s">
        <v>181</v>
      </c>
      <c r="AY256" s="18" t="s">
        <v>163</v>
      </c>
      <c r="BE256" s="145">
        <f>IF(N256="základní",J256,0)</f>
        <v>0</v>
      </c>
      <c r="BF256" s="145">
        <f>IF(N256="snížená",J256,0)</f>
        <v>0</v>
      </c>
      <c r="BG256" s="145">
        <f>IF(N256="zákl. přenesená",J256,0)</f>
        <v>0</v>
      </c>
      <c r="BH256" s="145">
        <f>IF(N256="sníž. přenesená",J256,0)</f>
        <v>0</v>
      </c>
      <c r="BI256" s="145">
        <f>IF(N256="nulová",J256,0)</f>
        <v>0</v>
      </c>
      <c r="BJ256" s="18" t="s">
        <v>80</v>
      </c>
      <c r="BK256" s="145">
        <f>ROUND(I256*H256,2)</f>
        <v>0</v>
      </c>
      <c r="BL256" s="18" t="s">
        <v>90</v>
      </c>
      <c r="BM256" s="144" t="s">
        <v>1827</v>
      </c>
    </row>
    <row r="257" spans="2:65" s="1" customFormat="1" ht="16.5" customHeight="1">
      <c r="B257" s="33"/>
      <c r="C257" s="133" t="s">
        <v>790</v>
      </c>
      <c r="D257" s="133" t="s">
        <v>166</v>
      </c>
      <c r="E257" s="134" t="s">
        <v>1828</v>
      </c>
      <c r="F257" s="135" t="s">
        <v>1829</v>
      </c>
      <c r="G257" s="136" t="s">
        <v>1152</v>
      </c>
      <c r="H257" s="137">
        <v>1</v>
      </c>
      <c r="I257" s="138"/>
      <c r="J257" s="139">
        <f>ROUND(I257*H257,2)</f>
        <v>0</v>
      </c>
      <c r="K257" s="135" t="s">
        <v>19</v>
      </c>
      <c r="L257" s="33"/>
      <c r="M257" s="140" t="s">
        <v>19</v>
      </c>
      <c r="N257" s="141" t="s">
        <v>44</v>
      </c>
      <c r="P257" s="142">
        <f>O257*H257</f>
        <v>0</v>
      </c>
      <c r="Q257" s="142">
        <v>0</v>
      </c>
      <c r="R257" s="142">
        <f>Q257*H257</f>
        <v>0</v>
      </c>
      <c r="S257" s="142">
        <v>0</v>
      </c>
      <c r="T257" s="143">
        <f>S257*H257</f>
        <v>0</v>
      </c>
      <c r="AR257" s="144" t="s">
        <v>90</v>
      </c>
      <c r="AT257" s="144" t="s">
        <v>166</v>
      </c>
      <c r="AU257" s="144" t="s">
        <v>181</v>
      </c>
      <c r="AY257" s="18" t="s">
        <v>163</v>
      </c>
      <c r="BE257" s="145">
        <f>IF(N257="základní",J257,0)</f>
        <v>0</v>
      </c>
      <c r="BF257" s="145">
        <f>IF(N257="snížená",J257,0)</f>
        <v>0</v>
      </c>
      <c r="BG257" s="145">
        <f>IF(N257="zákl. přenesená",J257,0)</f>
        <v>0</v>
      </c>
      <c r="BH257" s="145">
        <f>IF(N257="sníž. přenesená",J257,0)</f>
        <v>0</v>
      </c>
      <c r="BI257" s="145">
        <f>IF(N257="nulová",J257,0)</f>
        <v>0</v>
      </c>
      <c r="BJ257" s="18" t="s">
        <v>80</v>
      </c>
      <c r="BK257" s="145">
        <f>ROUND(I257*H257,2)</f>
        <v>0</v>
      </c>
      <c r="BL257" s="18" t="s">
        <v>90</v>
      </c>
      <c r="BM257" s="144" t="s">
        <v>1830</v>
      </c>
    </row>
    <row r="258" spans="2:65" s="1" customFormat="1" ht="16.5" customHeight="1">
      <c r="B258" s="33"/>
      <c r="C258" s="133" t="s">
        <v>102</v>
      </c>
      <c r="D258" s="133" t="s">
        <v>166</v>
      </c>
      <c r="E258" s="134" t="s">
        <v>1831</v>
      </c>
      <c r="F258" s="135" t="s">
        <v>1832</v>
      </c>
      <c r="G258" s="136" t="s">
        <v>394</v>
      </c>
      <c r="H258" s="137">
        <v>1</v>
      </c>
      <c r="I258" s="138"/>
      <c r="J258" s="139">
        <f>ROUND(I258*H258,2)</f>
        <v>0</v>
      </c>
      <c r="K258" s="135" t="s">
        <v>19</v>
      </c>
      <c r="L258" s="33"/>
      <c r="M258" s="140" t="s">
        <v>19</v>
      </c>
      <c r="N258" s="141" t="s">
        <v>44</v>
      </c>
      <c r="P258" s="142">
        <f>O258*H258</f>
        <v>0</v>
      </c>
      <c r="Q258" s="142">
        <v>0</v>
      </c>
      <c r="R258" s="142">
        <f>Q258*H258</f>
        <v>0</v>
      </c>
      <c r="S258" s="142">
        <v>0</v>
      </c>
      <c r="T258" s="143">
        <f>S258*H258</f>
        <v>0</v>
      </c>
      <c r="AR258" s="144" t="s">
        <v>90</v>
      </c>
      <c r="AT258" s="144" t="s">
        <v>166</v>
      </c>
      <c r="AU258" s="144" t="s">
        <v>181</v>
      </c>
      <c r="AY258" s="18" t="s">
        <v>163</v>
      </c>
      <c r="BE258" s="145">
        <f>IF(N258="základní",J258,0)</f>
        <v>0</v>
      </c>
      <c r="BF258" s="145">
        <f>IF(N258="snížená",J258,0)</f>
        <v>0</v>
      </c>
      <c r="BG258" s="145">
        <f>IF(N258="zákl. přenesená",J258,0)</f>
        <v>0</v>
      </c>
      <c r="BH258" s="145">
        <f>IF(N258="sníž. přenesená",J258,0)</f>
        <v>0</v>
      </c>
      <c r="BI258" s="145">
        <f>IF(N258="nulová",J258,0)</f>
        <v>0</v>
      </c>
      <c r="BJ258" s="18" t="s">
        <v>80</v>
      </c>
      <c r="BK258" s="145">
        <f>ROUND(I258*H258,2)</f>
        <v>0</v>
      </c>
      <c r="BL258" s="18" t="s">
        <v>90</v>
      </c>
      <c r="BM258" s="144" t="s">
        <v>1833</v>
      </c>
    </row>
    <row r="259" spans="2:65" s="1" customFormat="1" ht="16.5" customHeight="1">
      <c r="B259" s="33"/>
      <c r="C259" s="133" t="s">
        <v>805</v>
      </c>
      <c r="D259" s="133" t="s">
        <v>166</v>
      </c>
      <c r="E259" s="134" t="s">
        <v>1834</v>
      </c>
      <c r="F259" s="135" t="s">
        <v>1835</v>
      </c>
      <c r="G259" s="136" t="s">
        <v>394</v>
      </c>
      <c r="H259" s="137">
        <v>1</v>
      </c>
      <c r="I259" s="138"/>
      <c r="J259" s="139">
        <f>ROUND(I259*H259,2)</f>
        <v>0</v>
      </c>
      <c r="K259" s="135" t="s">
        <v>19</v>
      </c>
      <c r="L259" s="33"/>
      <c r="M259" s="140" t="s">
        <v>19</v>
      </c>
      <c r="N259" s="141" t="s">
        <v>44</v>
      </c>
      <c r="P259" s="142">
        <f>O259*H259</f>
        <v>0</v>
      </c>
      <c r="Q259" s="142">
        <v>0</v>
      </c>
      <c r="R259" s="142">
        <f>Q259*H259</f>
        <v>0</v>
      </c>
      <c r="S259" s="142">
        <v>0</v>
      </c>
      <c r="T259" s="143">
        <f>S259*H259</f>
        <v>0</v>
      </c>
      <c r="AR259" s="144" t="s">
        <v>90</v>
      </c>
      <c r="AT259" s="144" t="s">
        <v>166</v>
      </c>
      <c r="AU259" s="144" t="s">
        <v>181</v>
      </c>
      <c r="AY259" s="18" t="s">
        <v>163</v>
      </c>
      <c r="BE259" s="145">
        <f>IF(N259="základní",J259,0)</f>
        <v>0</v>
      </c>
      <c r="BF259" s="145">
        <f>IF(N259="snížená",J259,0)</f>
        <v>0</v>
      </c>
      <c r="BG259" s="145">
        <f>IF(N259="zákl. přenesená",J259,0)</f>
        <v>0</v>
      </c>
      <c r="BH259" s="145">
        <f>IF(N259="sníž. přenesená",J259,0)</f>
        <v>0</v>
      </c>
      <c r="BI259" s="145">
        <f>IF(N259="nulová",J259,0)</f>
        <v>0</v>
      </c>
      <c r="BJ259" s="18" t="s">
        <v>80</v>
      </c>
      <c r="BK259" s="145">
        <f>ROUND(I259*H259,2)</f>
        <v>0</v>
      </c>
      <c r="BL259" s="18" t="s">
        <v>90</v>
      </c>
      <c r="BM259" s="144" t="s">
        <v>1836</v>
      </c>
    </row>
    <row r="260" spans="2:65" s="11" customFormat="1" ht="20.85" customHeight="1">
      <c r="B260" s="121"/>
      <c r="D260" s="122" t="s">
        <v>72</v>
      </c>
      <c r="E260" s="131" t="s">
        <v>1073</v>
      </c>
      <c r="F260" s="131" t="s">
        <v>1164</v>
      </c>
      <c r="I260" s="124"/>
      <c r="J260" s="132">
        <f>BK260</f>
        <v>0</v>
      </c>
      <c r="L260" s="121"/>
      <c r="M260" s="126"/>
      <c r="P260" s="127">
        <f>P261</f>
        <v>0</v>
      </c>
      <c r="R260" s="127">
        <f>R261</f>
        <v>0</v>
      </c>
      <c r="T260" s="128">
        <f>T261</f>
        <v>0</v>
      </c>
      <c r="AR260" s="122" t="s">
        <v>80</v>
      </c>
      <c r="AT260" s="129" t="s">
        <v>72</v>
      </c>
      <c r="AU260" s="129" t="s">
        <v>82</v>
      </c>
      <c r="AY260" s="122" t="s">
        <v>163</v>
      </c>
      <c r="BK260" s="130">
        <f>BK261</f>
        <v>0</v>
      </c>
    </row>
    <row r="261" spans="2:65" s="1" customFormat="1" ht="16.5" customHeight="1">
      <c r="B261" s="33"/>
      <c r="C261" s="133" t="s">
        <v>812</v>
      </c>
      <c r="D261" s="133" t="s">
        <v>166</v>
      </c>
      <c r="E261" s="134" t="s">
        <v>1165</v>
      </c>
      <c r="F261" s="135" t="s">
        <v>1166</v>
      </c>
      <c r="G261" s="136" t="s">
        <v>1152</v>
      </c>
      <c r="H261" s="137">
        <v>10</v>
      </c>
      <c r="I261" s="138"/>
      <c r="J261" s="139">
        <f>ROUND(I261*H261,2)</f>
        <v>0</v>
      </c>
      <c r="K261" s="135" t="s">
        <v>19</v>
      </c>
      <c r="L261" s="33"/>
      <c r="M261" s="140" t="s">
        <v>19</v>
      </c>
      <c r="N261" s="141" t="s">
        <v>44</v>
      </c>
      <c r="P261" s="142">
        <f>O261*H261</f>
        <v>0</v>
      </c>
      <c r="Q261" s="142">
        <v>0</v>
      </c>
      <c r="R261" s="142">
        <f>Q261*H261</f>
        <v>0</v>
      </c>
      <c r="S261" s="142">
        <v>0</v>
      </c>
      <c r="T261" s="143">
        <f>S261*H261</f>
        <v>0</v>
      </c>
      <c r="AR261" s="144" t="s">
        <v>90</v>
      </c>
      <c r="AT261" s="144" t="s">
        <v>166</v>
      </c>
      <c r="AU261" s="144" t="s">
        <v>181</v>
      </c>
      <c r="AY261" s="18" t="s">
        <v>163</v>
      </c>
      <c r="BE261" s="145">
        <f>IF(N261="základní",J261,0)</f>
        <v>0</v>
      </c>
      <c r="BF261" s="145">
        <f>IF(N261="snížená",J261,0)</f>
        <v>0</v>
      </c>
      <c r="BG261" s="145">
        <f>IF(N261="zákl. přenesená",J261,0)</f>
        <v>0</v>
      </c>
      <c r="BH261" s="145">
        <f>IF(N261="sníž. přenesená",J261,0)</f>
        <v>0</v>
      </c>
      <c r="BI261" s="145">
        <f>IF(N261="nulová",J261,0)</f>
        <v>0</v>
      </c>
      <c r="BJ261" s="18" t="s">
        <v>80</v>
      </c>
      <c r="BK261" s="145">
        <f>ROUND(I261*H261,2)</f>
        <v>0</v>
      </c>
      <c r="BL261" s="18" t="s">
        <v>90</v>
      </c>
      <c r="BM261" s="144" t="s">
        <v>1837</v>
      </c>
    </row>
    <row r="262" spans="2:65" s="11" customFormat="1" ht="22.9" customHeight="1">
      <c r="B262" s="121"/>
      <c r="D262" s="122" t="s">
        <v>72</v>
      </c>
      <c r="E262" s="131" t="s">
        <v>1079</v>
      </c>
      <c r="F262" s="131" t="s">
        <v>1232</v>
      </c>
      <c r="I262" s="124"/>
      <c r="J262" s="132">
        <f>BK262</f>
        <v>0</v>
      </c>
      <c r="L262" s="121"/>
      <c r="M262" s="126"/>
      <c r="P262" s="127">
        <f>P263+P265+P267+P269+P271+P273+P275+P277+P279+P281+P283+P285+P287+P290+P292+P294+P296</f>
        <v>0</v>
      </c>
      <c r="R262" s="127">
        <f>R263+R265+R267+R269+R271+R273+R275+R277+R279+R281+R283+R285+R287+R290+R292+R294+R296</f>
        <v>0</v>
      </c>
      <c r="T262" s="128">
        <f>T263+T265+T267+T269+T271+T273+T275+T277+T279+T281+T283+T285+T287+T290+T292+T294+T296</f>
        <v>0</v>
      </c>
      <c r="AR262" s="122" t="s">
        <v>80</v>
      </c>
      <c r="AT262" s="129" t="s">
        <v>72</v>
      </c>
      <c r="AU262" s="129" t="s">
        <v>80</v>
      </c>
      <c r="AY262" s="122" t="s">
        <v>163</v>
      </c>
      <c r="BK262" s="130">
        <f>BK263+BK265+BK267+BK269+BK271+BK273+BK275+BK277+BK279+BK281+BK283+BK285+BK287+BK290+BK292+BK294+BK296</f>
        <v>0</v>
      </c>
    </row>
    <row r="263" spans="2:65" s="11" customFormat="1" ht="20.85" customHeight="1">
      <c r="B263" s="121"/>
      <c r="D263" s="122" t="s">
        <v>72</v>
      </c>
      <c r="E263" s="131" t="s">
        <v>1083</v>
      </c>
      <c r="F263" s="131" t="s">
        <v>1838</v>
      </c>
      <c r="I263" s="124"/>
      <c r="J263" s="132">
        <f>BK263</f>
        <v>0</v>
      </c>
      <c r="L263" s="121"/>
      <c r="M263" s="126"/>
      <c r="P263" s="127">
        <f>P264</f>
        <v>0</v>
      </c>
      <c r="R263" s="127">
        <f>R264</f>
        <v>0</v>
      </c>
      <c r="T263" s="128">
        <f>T264</f>
        <v>0</v>
      </c>
      <c r="AR263" s="122" t="s">
        <v>80</v>
      </c>
      <c r="AT263" s="129" t="s">
        <v>72</v>
      </c>
      <c r="AU263" s="129" t="s">
        <v>82</v>
      </c>
      <c r="AY263" s="122" t="s">
        <v>163</v>
      </c>
      <c r="BK263" s="130">
        <f>BK264</f>
        <v>0</v>
      </c>
    </row>
    <row r="264" spans="2:65" s="1" customFormat="1" ht="16.5" customHeight="1">
      <c r="B264" s="33"/>
      <c r="C264" s="133" t="s">
        <v>819</v>
      </c>
      <c r="D264" s="133" t="s">
        <v>166</v>
      </c>
      <c r="E264" s="134" t="s">
        <v>1839</v>
      </c>
      <c r="F264" s="135" t="s">
        <v>1840</v>
      </c>
      <c r="G264" s="136" t="s">
        <v>1841</v>
      </c>
      <c r="H264" s="137">
        <v>0.1</v>
      </c>
      <c r="I264" s="138"/>
      <c r="J264" s="139">
        <f>ROUND(I264*H264,2)</f>
        <v>0</v>
      </c>
      <c r="K264" s="135" t="s">
        <v>19</v>
      </c>
      <c r="L264" s="33"/>
      <c r="M264" s="140" t="s">
        <v>19</v>
      </c>
      <c r="N264" s="141" t="s">
        <v>44</v>
      </c>
      <c r="P264" s="142">
        <f>O264*H264</f>
        <v>0</v>
      </c>
      <c r="Q264" s="142">
        <v>0</v>
      </c>
      <c r="R264" s="142">
        <f>Q264*H264</f>
        <v>0</v>
      </c>
      <c r="S264" s="142">
        <v>0</v>
      </c>
      <c r="T264" s="143">
        <f>S264*H264</f>
        <v>0</v>
      </c>
      <c r="AR264" s="144" t="s">
        <v>90</v>
      </c>
      <c r="AT264" s="144" t="s">
        <v>166</v>
      </c>
      <c r="AU264" s="144" t="s">
        <v>181</v>
      </c>
      <c r="AY264" s="18" t="s">
        <v>163</v>
      </c>
      <c r="BE264" s="145">
        <f>IF(N264="základní",J264,0)</f>
        <v>0</v>
      </c>
      <c r="BF264" s="145">
        <f>IF(N264="snížená",J264,0)</f>
        <v>0</v>
      </c>
      <c r="BG264" s="145">
        <f>IF(N264="zákl. přenesená",J264,0)</f>
        <v>0</v>
      </c>
      <c r="BH264" s="145">
        <f>IF(N264="sníž. přenesená",J264,0)</f>
        <v>0</v>
      </c>
      <c r="BI264" s="145">
        <f>IF(N264="nulová",J264,0)</f>
        <v>0</v>
      </c>
      <c r="BJ264" s="18" t="s">
        <v>80</v>
      </c>
      <c r="BK264" s="145">
        <f>ROUND(I264*H264,2)</f>
        <v>0</v>
      </c>
      <c r="BL264" s="18" t="s">
        <v>90</v>
      </c>
      <c r="BM264" s="144" t="s">
        <v>924</v>
      </c>
    </row>
    <row r="265" spans="2:65" s="11" customFormat="1" ht="20.85" customHeight="1">
      <c r="B265" s="121"/>
      <c r="D265" s="122" t="s">
        <v>72</v>
      </c>
      <c r="E265" s="131" t="s">
        <v>1115</v>
      </c>
      <c r="F265" s="131" t="s">
        <v>1842</v>
      </c>
      <c r="I265" s="124"/>
      <c r="J265" s="132">
        <f>BK265</f>
        <v>0</v>
      </c>
      <c r="L265" s="121"/>
      <c r="M265" s="126"/>
      <c r="P265" s="127">
        <f>P266</f>
        <v>0</v>
      </c>
      <c r="R265" s="127">
        <f>R266</f>
        <v>0</v>
      </c>
      <c r="T265" s="128">
        <f>T266</f>
        <v>0</v>
      </c>
      <c r="AR265" s="122" t="s">
        <v>80</v>
      </c>
      <c r="AT265" s="129" t="s">
        <v>72</v>
      </c>
      <c r="AU265" s="129" t="s">
        <v>82</v>
      </c>
      <c r="AY265" s="122" t="s">
        <v>163</v>
      </c>
      <c r="BK265" s="130">
        <f>BK266</f>
        <v>0</v>
      </c>
    </row>
    <row r="266" spans="2:65" s="1" customFormat="1" ht="16.5" customHeight="1">
      <c r="B266" s="33"/>
      <c r="C266" s="133" t="s">
        <v>826</v>
      </c>
      <c r="D266" s="133" t="s">
        <v>166</v>
      </c>
      <c r="E266" s="134" t="s">
        <v>1843</v>
      </c>
      <c r="F266" s="135" t="s">
        <v>1844</v>
      </c>
      <c r="G266" s="136" t="s">
        <v>111</v>
      </c>
      <c r="H266" s="137">
        <v>7</v>
      </c>
      <c r="I266" s="138"/>
      <c r="J266" s="139">
        <f>ROUND(I266*H266,2)</f>
        <v>0</v>
      </c>
      <c r="K266" s="135" t="s">
        <v>19</v>
      </c>
      <c r="L266" s="33"/>
      <c r="M266" s="140" t="s">
        <v>19</v>
      </c>
      <c r="N266" s="141" t="s">
        <v>44</v>
      </c>
      <c r="P266" s="142">
        <f>O266*H266</f>
        <v>0</v>
      </c>
      <c r="Q266" s="142">
        <v>0</v>
      </c>
      <c r="R266" s="142">
        <f>Q266*H266</f>
        <v>0</v>
      </c>
      <c r="S266" s="142">
        <v>0</v>
      </c>
      <c r="T266" s="143">
        <f>S266*H266</f>
        <v>0</v>
      </c>
      <c r="AR266" s="144" t="s">
        <v>90</v>
      </c>
      <c r="AT266" s="144" t="s">
        <v>166</v>
      </c>
      <c r="AU266" s="144" t="s">
        <v>181</v>
      </c>
      <c r="AY266" s="18" t="s">
        <v>163</v>
      </c>
      <c r="BE266" s="145">
        <f>IF(N266="základní",J266,0)</f>
        <v>0</v>
      </c>
      <c r="BF266" s="145">
        <f>IF(N266="snížená",J266,0)</f>
        <v>0</v>
      </c>
      <c r="BG266" s="145">
        <f>IF(N266="zákl. přenesená",J266,0)</f>
        <v>0</v>
      </c>
      <c r="BH266" s="145">
        <f>IF(N266="sníž. přenesená",J266,0)</f>
        <v>0</v>
      </c>
      <c r="BI266" s="145">
        <f>IF(N266="nulová",J266,0)</f>
        <v>0</v>
      </c>
      <c r="BJ266" s="18" t="s">
        <v>80</v>
      </c>
      <c r="BK266" s="145">
        <f>ROUND(I266*H266,2)</f>
        <v>0</v>
      </c>
      <c r="BL266" s="18" t="s">
        <v>90</v>
      </c>
      <c r="BM266" s="144" t="s">
        <v>932</v>
      </c>
    </row>
    <row r="267" spans="2:65" s="11" customFormat="1" ht="20.85" customHeight="1">
      <c r="B267" s="121"/>
      <c r="D267" s="122" t="s">
        <v>72</v>
      </c>
      <c r="E267" s="131" t="s">
        <v>1119</v>
      </c>
      <c r="F267" s="131" t="s">
        <v>1845</v>
      </c>
      <c r="I267" s="124"/>
      <c r="J267" s="132">
        <f>BK267</f>
        <v>0</v>
      </c>
      <c r="L267" s="121"/>
      <c r="M267" s="126"/>
      <c r="P267" s="127">
        <f>P268</f>
        <v>0</v>
      </c>
      <c r="R267" s="127">
        <f>R268</f>
        <v>0</v>
      </c>
      <c r="T267" s="128">
        <f>T268</f>
        <v>0</v>
      </c>
      <c r="AR267" s="122" t="s">
        <v>80</v>
      </c>
      <c r="AT267" s="129" t="s">
        <v>72</v>
      </c>
      <c r="AU267" s="129" t="s">
        <v>82</v>
      </c>
      <c r="AY267" s="122" t="s">
        <v>163</v>
      </c>
      <c r="BK267" s="130">
        <f>BK268</f>
        <v>0</v>
      </c>
    </row>
    <row r="268" spans="2:65" s="1" customFormat="1" ht="16.5" customHeight="1">
      <c r="B268" s="33"/>
      <c r="C268" s="133" t="s">
        <v>833</v>
      </c>
      <c r="D268" s="133" t="s">
        <v>166</v>
      </c>
      <c r="E268" s="134" t="s">
        <v>1846</v>
      </c>
      <c r="F268" s="135" t="s">
        <v>1847</v>
      </c>
      <c r="G268" s="136" t="s">
        <v>239</v>
      </c>
      <c r="H268" s="137">
        <v>14</v>
      </c>
      <c r="I268" s="138"/>
      <c r="J268" s="139">
        <f>ROUND(I268*H268,2)</f>
        <v>0</v>
      </c>
      <c r="K268" s="135" t="s">
        <v>19</v>
      </c>
      <c r="L268" s="33"/>
      <c r="M268" s="140" t="s">
        <v>19</v>
      </c>
      <c r="N268" s="141" t="s">
        <v>44</v>
      </c>
      <c r="P268" s="142">
        <f>O268*H268</f>
        <v>0</v>
      </c>
      <c r="Q268" s="142">
        <v>0</v>
      </c>
      <c r="R268" s="142">
        <f>Q268*H268</f>
        <v>0</v>
      </c>
      <c r="S268" s="142">
        <v>0</v>
      </c>
      <c r="T268" s="143">
        <f>S268*H268</f>
        <v>0</v>
      </c>
      <c r="AR268" s="144" t="s">
        <v>90</v>
      </c>
      <c r="AT268" s="144" t="s">
        <v>166</v>
      </c>
      <c r="AU268" s="144" t="s">
        <v>181</v>
      </c>
      <c r="AY268" s="18" t="s">
        <v>163</v>
      </c>
      <c r="BE268" s="145">
        <f>IF(N268="základní",J268,0)</f>
        <v>0</v>
      </c>
      <c r="BF268" s="145">
        <f>IF(N268="snížená",J268,0)</f>
        <v>0</v>
      </c>
      <c r="BG268" s="145">
        <f>IF(N268="zákl. přenesená",J268,0)</f>
        <v>0</v>
      </c>
      <c r="BH268" s="145">
        <f>IF(N268="sníž. přenesená",J268,0)</f>
        <v>0</v>
      </c>
      <c r="BI268" s="145">
        <f>IF(N268="nulová",J268,0)</f>
        <v>0</v>
      </c>
      <c r="BJ268" s="18" t="s">
        <v>80</v>
      </c>
      <c r="BK268" s="145">
        <f>ROUND(I268*H268,2)</f>
        <v>0</v>
      </c>
      <c r="BL268" s="18" t="s">
        <v>90</v>
      </c>
      <c r="BM268" s="144" t="s">
        <v>944</v>
      </c>
    </row>
    <row r="269" spans="2:65" s="11" customFormat="1" ht="20.85" customHeight="1">
      <c r="B269" s="121"/>
      <c r="D269" s="122" t="s">
        <v>72</v>
      </c>
      <c r="E269" s="131" t="s">
        <v>1127</v>
      </c>
      <c r="F269" s="131" t="s">
        <v>1848</v>
      </c>
      <c r="I269" s="124"/>
      <c r="J269" s="132">
        <f>BK269</f>
        <v>0</v>
      </c>
      <c r="L269" s="121"/>
      <c r="M269" s="126"/>
      <c r="P269" s="127">
        <f>P270</f>
        <v>0</v>
      </c>
      <c r="R269" s="127">
        <f>R270</f>
        <v>0</v>
      </c>
      <c r="T269" s="128">
        <f>T270</f>
        <v>0</v>
      </c>
      <c r="AR269" s="122" t="s">
        <v>80</v>
      </c>
      <c r="AT269" s="129" t="s">
        <v>72</v>
      </c>
      <c r="AU269" s="129" t="s">
        <v>82</v>
      </c>
      <c r="AY269" s="122" t="s">
        <v>163</v>
      </c>
      <c r="BK269" s="130">
        <f>BK270</f>
        <v>0</v>
      </c>
    </row>
    <row r="270" spans="2:65" s="1" customFormat="1" ht="16.5" customHeight="1">
      <c r="B270" s="33"/>
      <c r="C270" s="133" t="s">
        <v>838</v>
      </c>
      <c r="D270" s="133" t="s">
        <v>166</v>
      </c>
      <c r="E270" s="134" t="s">
        <v>1849</v>
      </c>
      <c r="F270" s="135" t="s">
        <v>1850</v>
      </c>
      <c r="G270" s="136" t="s">
        <v>107</v>
      </c>
      <c r="H270" s="137">
        <v>1</v>
      </c>
      <c r="I270" s="138"/>
      <c r="J270" s="139">
        <f>ROUND(I270*H270,2)</f>
        <v>0</v>
      </c>
      <c r="K270" s="135" t="s">
        <v>19</v>
      </c>
      <c r="L270" s="33"/>
      <c r="M270" s="140" t="s">
        <v>19</v>
      </c>
      <c r="N270" s="141" t="s">
        <v>44</v>
      </c>
      <c r="P270" s="142">
        <f>O270*H270</f>
        <v>0</v>
      </c>
      <c r="Q270" s="142">
        <v>0</v>
      </c>
      <c r="R270" s="142">
        <f>Q270*H270</f>
        <v>0</v>
      </c>
      <c r="S270" s="142">
        <v>0</v>
      </c>
      <c r="T270" s="143">
        <f>S270*H270</f>
        <v>0</v>
      </c>
      <c r="AR270" s="144" t="s">
        <v>90</v>
      </c>
      <c r="AT270" s="144" t="s">
        <v>166</v>
      </c>
      <c r="AU270" s="144" t="s">
        <v>181</v>
      </c>
      <c r="AY270" s="18" t="s">
        <v>163</v>
      </c>
      <c r="BE270" s="145">
        <f>IF(N270="základní",J270,0)</f>
        <v>0</v>
      </c>
      <c r="BF270" s="145">
        <f>IF(N270="snížená",J270,0)</f>
        <v>0</v>
      </c>
      <c r="BG270" s="145">
        <f>IF(N270="zákl. přenesená",J270,0)</f>
        <v>0</v>
      </c>
      <c r="BH270" s="145">
        <f>IF(N270="sníž. přenesená",J270,0)</f>
        <v>0</v>
      </c>
      <c r="BI270" s="145">
        <f>IF(N270="nulová",J270,0)</f>
        <v>0</v>
      </c>
      <c r="BJ270" s="18" t="s">
        <v>80</v>
      </c>
      <c r="BK270" s="145">
        <f>ROUND(I270*H270,2)</f>
        <v>0</v>
      </c>
      <c r="BL270" s="18" t="s">
        <v>90</v>
      </c>
      <c r="BM270" s="144" t="s">
        <v>964</v>
      </c>
    </row>
    <row r="271" spans="2:65" s="11" customFormat="1" ht="20.85" customHeight="1">
      <c r="B271" s="121"/>
      <c r="D271" s="122" t="s">
        <v>72</v>
      </c>
      <c r="E271" s="131" t="s">
        <v>1201</v>
      </c>
      <c r="F271" s="131" t="s">
        <v>1851</v>
      </c>
      <c r="I271" s="124"/>
      <c r="J271" s="132">
        <f>BK271</f>
        <v>0</v>
      </c>
      <c r="L271" s="121"/>
      <c r="M271" s="126"/>
      <c r="P271" s="127">
        <f>P272</f>
        <v>0</v>
      </c>
      <c r="R271" s="127">
        <f>R272</f>
        <v>0</v>
      </c>
      <c r="T271" s="128">
        <f>T272</f>
        <v>0</v>
      </c>
      <c r="AR271" s="122" t="s">
        <v>80</v>
      </c>
      <c r="AT271" s="129" t="s">
        <v>72</v>
      </c>
      <c r="AU271" s="129" t="s">
        <v>82</v>
      </c>
      <c r="AY271" s="122" t="s">
        <v>163</v>
      </c>
      <c r="BK271" s="130">
        <f>BK272</f>
        <v>0</v>
      </c>
    </row>
    <row r="272" spans="2:65" s="1" customFormat="1" ht="16.5" customHeight="1">
      <c r="B272" s="33"/>
      <c r="C272" s="133" t="s">
        <v>844</v>
      </c>
      <c r="D272" s="133" t="s">
        <v>166</v>
      </c>
      <c r="E272" s="134" t="s">
        <v>1852</v>
      </c>
      <c r="F272" s="135" t="s">
        <v>1853</v>
      </c>
      <c r="G272" s="136" t="s">
        <v>107</v>
      </c>
      <c r="H272" s="137">
        <v>1</v>
      </c>
      <c r="I272" s="138"/>
      <c r="J272" s="139">
        <f>ROUND(I272*H272,2)</f>
        <v>0</v>
      </c>
      <c r="K272" s="135" t="s">
        <v>19</v>
      </c>
      <c r="L272" s="33"/>
      <c r="M272" s="140" t="s">
        <v>19</v>
      </c>
      <c r="N272" s="141" t="s">
        <v>44</v>
      </c>
      <c r="P272" s="142">
        <f>O272*H272</f>
        <v>0</v>
      </c>
      <c r="Q272" s="142">
        <v>0</v>
      </c>
      <c r="R272" s="142">
        <f>Q272*H272</f>
        <v>0</v>
      </c>
      <c r="S272" s="142">
        <v>0</v>
      </c>
      <c r="T272" s="143">
        <f>S272*H272</f>
        <v>0</v>
      </c>
      <c r="AR272" s="144" t="s">
        <v>90</v>
      </c>
      <c r="AT272" s="144" t="s">
        <v>166</v>
      </c>
      <c r="AU272" s="144" t="s">
        <v>181</v>
      </c>
      <c r="AY272" s="18" t="s">
        <v>163</v>
      </c>
      <c r="BE272" s="145">
        <f>IF(N272="základní",J272,0)</f>
        <v>0</v>
      </c>
      <c r="BF272" s="145">
        <f>IF(N272="snížená",J272,0)</f>
        <v>0</v>
      </c>
      <c r="BG272" s="145">
        <f>IF(N272="zákl. přenesená",J272,0)</f>
        <v>0</v>
      </c>
      <c r="BH272" s="145">
        <f>IF(N272="sníž. přenesená",J272,0)</f>
        <v>0</v>
      </c>
      <c r="BI272" s="145">
        <f>IF(N272="nulová",J272,0)</f>
        <v>0</v>
      </c>
      <c r="BJ272" s="18" t="s">
        <v>80</v>
      </c>
      <c r="BK272" s="145">
        <f>ROUND(I272*H272,2)</f>
        <v>0</v>
      </c>
      <c r="BL272" s="18" t="s">
        <v>90</v>
      </c>
      <c r="BM272" s="144" t="s">
        <v>981</v>
      </c>
    </row>
    <row r="273" spans="2:65" s="11" customFormat="1" ht="20.85" customHeight="1">
      <c r="B273" s="121"/>
      <c r="D273" s="122" t="s">
        <v>72</v>
      </c>
      <c r="E273" s="131" t="s">
        <v>1854</v>
      </c>
      <c r="F273" s="131" t="s">
        <v>1855</v>
      </c>
      <c r="I273" s="124"/>
      <c r="J273" s="132">
        <f>BK273</f>
        <v>0</v>
      </c>
      <c r="L273" s="121"/>
      <c r="M273" s="126"/>
      <c r="P273" s="127">
        <f>P274</f>
        <v>0</v>
      </c>
      <c r="R273" s="127">
        <f>R274</f>
        <v>0</v>
      </c>
      <c r="T273" s="128">
        <f>T274</f>
        <v>0</v>
      </c>
      <c r="AR273" s="122" t="s">
        <v>80</v>
      </c>
      <c r="AT273" s="129" t="s">
        <v>72</v>
      </c>
      <c r="AU273" s="129" t="s">
        <v>82</v>
      </c>
      <c r="AY273" s="122" t="s">
        <v>163</v>
      </c>
      <c r="BK273" s="130">
        <f>BK274</f>
        <v>0</v>
      </c>
    </row>
    <row r="274" spans="2:65" s="1" customFormat="1" ht="16.5" customHeight="1">
      <c r="B274" s="33"/>
      <c r="C274" s="133" t="s">
        <v>851</v>
      </c>
      <c r="D274" s="133" t="s">
        <v>166</v>
      </c>
      <c r="E274" s="134" t="s">
        <v>1856</v>
      </c>
      <c r="F274" s="135" t="s">
        <v>1857</v>
      </c>
      <c r="G274" s="136" t="s">
        <v>107</v>
      </c>
      <c r="H274" s="137">
        <v>0.4</v>
      </c>
      <c r="I274" s="138"/>
      <c r="J274" s="139">
        <f>ROUND(I274*H274,2)</f>
        <v>0</v>
      </c>
      <c r="K274" s="135" t="s">
        <v>19</v>
      </c>
      <c r="L274" s="33"/>
      <c r="M274" s="140" t="s">
        <v>19</v>
      </c>
      <c r="N274" s="141" t="s">
        <v>44</v>
      </c>
      <c r="P274" s="142">
        <f>O274*H274</f>
        <v>0</v>
      </c>
      <c r="Q274" s="142">
        <v>0</v>
      </c>
      <c r="R274" s="142">
        <f>Q274*H274</f>
        <v>0</v>
      </c>
      <c r="S274" s="142">
        <v>0</v>
      </c>
      <c r="T274" s="143">
        <f>S274*H274</f>
        <v>0</v>
      </c>
      <c r="AR274" s="144" t="s">
        <v>90</v>
      </c>
      <c r="AT274" s="144" t="s">
        <v>166</v>
      </c>
      <c r="AU274" s="144" t="s">
        <v>181</v>
      </c>
      <c r="AY274" s="18" t="s">
        <v>163</v>
      </c>
      <c r="BE274" s="145">
        <f>IF(N274="základní",J274,0)</f>
        <v>0</v>
      </c>
      <c r="BF274" s="145">
        <f>IF(N274="snížená",J274,0)</f>
        <v>0</v>
      </c>
      <c r="BG274" s="145">
        <f>IF(N274="zákl. přenesená",J274,0)</f>
        <v>0</v>
      </c>
      <c r="BH274" s="145">
        <f>IF(N274="sníž. přenesená",J274,0)</f>
        <v>0</v>
      </c>
      <c r="BI274" s="145">
        <f>IF(N274="nulová",J274,0)</f>
        <v>0</v>
      </c>
      <c r="BJ274" s="18" t="s">
        <v>80</v>
      </c>
      <c r="BK274" s="145">
        <f>ROUND(I274*H274,2)</f>
        <v>0</v>
      </c>
      <c r="BL274" s="18" t="s">
        <v>90</v>
      </c>
      <c r="BM274" s="144" t="s">
        <v>1167</v>
      </c>
    </row>
    <row r="275" spans="2:65" s="11" customFormat="1" ht="20.85" customHeight="1">
      <c r="B275" s="121"/>
      <c r="D275" s="122" t="s">
        <v>72</v>
      </c>
      <c r="E275" s="131" t="s">
        <v>1858</v>
      </c>
      <c r="F275" s="131" t="s">
        <v>1859</v>
      </c>
      <c r="I275" s="124"/>
      <c r="J275" s="132">
        <f>BK275</f>
        <v>0</v>
      </c>
      <c r="L275" s="121"/>
      <c r="M275" s="126"/>
      <c r="P275" s="127">
        <f>P276</f>
        <v>0</v>
      </c>
      <c r="R275" s="127">
        <f>R276</f>
        <v>0</v>
      </c>
      <c r="T275" s="128">
        <f>T276</f>
        <v>0</v>
      </c>
      <c r="AR275" s="122" t="s">
        <v>80</v>
      </c>
      <c r="AT275" s="129" t="s">
        <v>72</v>
      </c>
      <c r="AU275" s="129" t="s">
        <v>82</v>
      </c>
      <c r="AY275" s="122" t="s">
        <v>163</v>
      </c>
      <c r="BK275" s="130">
        <f>BK276</f>
        <v>0</v>
      </c>
    </row>
    <row r="276" spans="2:65" s="1" customFormat="1" ht="16.5" customHeight="1">
      <c r="B276" s="33"/>
      <c r="C276" s="133" t="s">
        <v>858</v>
      </c>
      <c r="D276" s="133" t="s">
        <v>166</v>
      </c>
      <c r="E276" s="134" t="s">
        <v>1860</v>
      </c>
      <c r="F276" s="135" t="s">
        <v>1861</v>
      </c>
      <c r="G276" s="136" t="s">
        <v>239</v>
      </c>
      <c r="H276" s="137">
        <v>85</v>
      </c>
      <c r="I276" s="138"/>
      <c r="J276" s="139">
        <f>ROUND(I276*H276,2)</f>
        <v>0</v>
      </c>
      <c r="K276" s="135" t="s">
        <v>19</v>
      </c>
      <c r="L276" s="33"/>
      <c r="M276" s="140" t="s">
        <v>19</v>
      </c>
      <c r="N276" s="141" t="s">
        <v>44</v>
      </c>
      <c r="P276" s="142">
        <f>O276*H276</f>
        <v>0</v>
      </c>
      <c r="Q276" s="142">
        <v>0</v>
      </c>
      <c r="R276" s="142">
        <f>Q276*H276</f>
        <v>0</v>
      </c>
      <c r="S276" s="142">
        <v>0</v>
      </c>
      <c r="T276" s="143">
        <f>S276*H276</f>
        <v>0</v>
      </c>
      <c r="AR276" s="144" t="s">
        <v>90</v>
      </c>
      <c r="AT276" s="144" t="s">
        <v>166</v>
      </c>
      <c r="AU276" s="144" t="s">
        <v>181</v>
      </c>
      <c r="AY276" s="18" t="s">
        <v>163</v>
      </c>
      <c r="BE276" s="145">
        <f>IF(N276="základní",J276,0)</f>
        <v>0</v>
      </c>
      <c r="BF276" s="145">
        <f>IF(N276="snížená",J276,0)</f>
        <v>0</v>
      </c>
      <c r="BG276" s="145">
        <f>IF(N276="zákl. přenesená",J276,0)</f>
        <v>0</v>
      </c>
      <c r="BH276" s="145">
        <f>IF(N276="sníž. přenesená",J276,0)</f>
        <v>0</v>
      </c>
      <c r="BI276" s="145">
        <f>IF(N276="nulová",J276,0)</f>
        <v>0</v>
      </c>
      <c r="BJ276" s="18" t="s">
        <v>80</v>
      </c>
      <c r="BK276" s="145">
        <f>ROUND(I276*H276,2)</f>
        <v>0</v>
      </c>
      <c r="BL276" s="18" t="s">
        <v>90</v>
      </c>
      <c r="BM276" s="144" t="s">
        <v>1169</v>
      </c>
    </row>
    <row r="277" spans="2:65" s="11" customFormat="1" ht="20.85" customHeight="1">
      <c r="B277" s="121"/>
      <c r="D277" s="122" t="s">
        <v>72</v>
      </c>
      <c r="E277" s="131" t="s">
        <v>1862</v>
      </c>
      <c r="F277" s="131" t="s">
        <v>1863</v>
      </c>
      <c r="I277" s="124"/>
      <c r="J277" s="132">
        <f>BK277</f>
        <v>0</v>
      </c>
      <c r="L277" s="121"/>
      <c r="M277" s="126"/>
      <c r="P277" s="127">
        <f>P278</f>
        <v>0</v>
      </c>
      <c r="R277" s="127">
        <f>R278</f>
        <v>0</v>
      </c>
      <c r="T277" s="128">
        <f>T278</f>
        <v>0</v>
      </c>
      <c r="AR277" s="122" t="s">
        <v>80</v>
      </c>
      <c r="AT277" s="129" t="s">
        <v>72</v>
      </c>
      <c r="AU277" s="129" t="s">
        <v>82</v>
      </c>
      <c r="AY277" s="122" t="s">
        <v>163</v>
      </c>
      <c r="BK277" s="130">
        <f>BK278</f>
        <v>0</v>
      </c>
    </row>
    <row r="278" spans="2:65" s="1" customFormat="1" ht="16.5" customHeight="1">
      <c r="B278" s="33"/>
      <c r="C278" s="133" t="s">
        <v>865</v>
      </c>
      <c r="D278" s="133" t="s">
        <v>166</v>
      </c>
      <c r="E278" s="134" t="s">
        <v>1864</v>
      </c>
      <c r="F278" s="135" t="s">
        <v>1865</v>
      </c>
      <c r="G278" s="136" t="s">
        <v>239</v>
      </c>
      <c r="H278" s="137">
        <v>170</v>
      </c>
      <c r="I278" s="138"/>
      <c r="J278" s="139">
        <f>ROUND(I278*H278,2)</f>
        <v>0</v>
      </c>
      <c r="K278" s="135" t="s">
        <v>19</v>
      </c>
      <c r="L278" s="33"/>
      <c r="M278" s="140" t="s">
        <v>19</v>
      </c>
      <c r="N278" s="141" t="s">
        <v>44</v>
      </c>
      <c r="P278" s="142">
        <f>O278*H278</f>
        <v>0</v>
      </c>
      <c r="Q278" s="142">
        <v>0</v>
      </c>
      <c r="R278" s="142">
        <f>Q278*H278</f>
        <v>0</v>
      </c>
      <c r="S278" s="142">
        <v>0</v>
      </c>
      <c r="T278" s="143">
        <f>S278*H278</f>
        <v>0</v>
      </c>
      <c r="AR278" s="144" t="s">
        <v>90</v>
      </c>
      <c r="AT278" s="144" t="s">
        <v>166</v>
      </c>
      <c r="AU278" s="144" t="s">
        <v>181</v>
      </c>
      <c r="AY278" s="18" t="s">
        <v>163</v>
      </c>
      <c r="BE278" s="145">
        <f>IF(N278="základní",J278,0)</f>
        <v>0</v>
      </c>
      <c r="BF278" s="145">
        <f>IF(N278="snížená",J278,0)</f>
        <v>0</v>
      </c>
      <c r="BG278" s="145">
        <f>IF(N278="zákl. přenesená",J278,0)</f>
        <v>0</v>
      </c>
      <c r="BH278" s="145">
        <f>IF(N278="sníž. přenesená",J278,0)</f>
        <v>0</v>
      </c>
      <c r="BI278" s="145">
        <f>IF(N278="nulová",J278,0)</f>
        <v>0</v>
      </c>
      <c r="BJ278" s="18" t="s">
        <v>80</v>
      </c>
      <c r="BK278" s="145">
        <f>ROUND(I278*H278,2)</f>
        <v>0</v>
      </c>
      <c r="BL278" s="18" t="s">
        <v>90</v>
      </c>
      <c r="BM278" s="144" t="s">
        <v>1171</v>
      </c>
    </row>
    <row r="279" spans="2:65" s="11" customFormat="1" ht="20.85" customHeight="1">
      <c r="B279" s="121"/>
      <c r="D279" s="122" t="s">
        <v>72</v>
      </c>
      <c r="E279" s="131" t="s">
        <v>1866</v>
      </c>
      <c r="F279" s="131" t="s">
        <v>1867</v>
      </c>
      <c r="I279" s="124"/>
      <c r="J279" s="132">
        <f>BK279</f>
        <v>0</v>
      </c>
      <c r="L279" s="121"/>
      <c r="M279" s="126"/>
      <c r="P279" s="127">
        <f>P280</f>
        <v>0</v>
      </c>
      <c r="R279" s="127">
        <f>R280</f>
        <v>0</v>
      </c>
      <c r="T279" s="128">
        <f>T280</f>
        <v>0</v>
      </c>
      <c r="AR279" s="122" t="s">
        <v>80</v>
      </c>
      <c r="AT279" s="129" t="s">
        <v>72</v>
      </c>
      <c r="AU279" s="129" t="s">
        <v>82</v>
      </c>
      <c r="AY279" s="122" t="s">
        <v>163</v>
      </c>
      <c r="BK279" s="130">
        <f>BK280</f>
        <v>0</v>
      </c>
    </row>
    <row r="280" spans="2:65" s="1" customFormat="1" ht="16.5" customHeight="1">
      <c r="B280" s="33"/>
      <c r="C280" s="133" t="s">
        <v>869</v>
      </c>
      <c r="D280" s="133" t="s">
        <v>166</v>
      </c>
      <c r="E280" s="134" t="s">
        <v>1868</v>
      </c>
      <c r="F280" s="135" t="s">
        <v>1869</v>
      </c>
      <c r="G280" s="136" t="s">
        <v>239</v>
      </c>
      <c r="H280" s="137">
        <v>90</v>
      </c>
      <c r="I280" s="138"/>
      <c r="J280" s="139">
        <f>ROUND(I280*H280,2)</f>
        <v>0</v>
      </c>
      <c r="K280" s="135" t="s">
        <v>19</v>
      </c>
      <c r="L280" s="33"/>
      <c r="M280" s="140" t="s">
        <v>19</v>
      </c>
      <c r="N280" s="141" t="s">
        <v>44</v>
      </c>
      <c r="P280" s="142">
        <f>O280*H280</f>
        <v>0</v>
      </c>
      <c r="Q280" s="142">
        <v>0</v>
      </c>
      <c r="R280" s="142">
        <f>Q280*H280</f>
        <v>0</v>
      </c>
      <c r="S280" s="142">
        <v>0</v>
      </c>
      <c r="T280" s="143">
        <f>S280*H280</f>
        <v>0</v>
      </c>
      <c r="AR280" s="144" t="s">
        <v>90</v>
      </c>
      <c r="AT280" s="144" t="s">
        <v>166</v>
      </c>
      <c r="AU280" s="144" t="s">
        <v>181</v>
      </c>
      <c r="AY280" s="18" t="s">
        <v>163</v>
      </c>
      <c r="BE280" s="145">
        <f>IF(N280="základní",J280,0)</f>
        <v>0</v>
      </c>
      <c r="BF280" s="145">
        <f>IF(N280="snížená",J280,0)</f>
        <v>0</v>
      </c>
      <c r="BG280" s="145">
        <f>IF(N280="zákl. přenesená",J280,0)</f>
        <v>0</v>
      </c>
      <c r="BH280" s="145">
        <f>IF(N280="sníž. přenesená",J280,0)</f>
        <v>0</v>
      </c>
      <c r="BI280" s="145">
        <f>IF(N280="nulová",J280,0)</f>
        <v>0</v>
      </c>
      <c r="BJ280" s="18" t="s">
        <v>80</v>
      </c>
      <c r="BK280" s="145">
        <f>ROUND(I280*H280,2)</f>
        <v>0</v>
      </c>
      <c r="BL280" s="18" t="s">
        <v>90</v>
      </c>
      <c r="BM280" s="144" t="s">
        <v>1173</v>
      </c>
    </row>
    <row r="281" spans="2:65" s="11" customFormat="1" ht="20.85" customHeight="1">
      <c r="B281" s="121"/>
      <c r="D281" s="122" t="s">
        <v>72</v>
      </c>
      <c r="E281" s="131" t="s">
        <v>1870</v>
      </c>
      <c r="F281" s="131" t="s">
        <v>1871</v>
      </c>
      <c r="I281" s="124"/>
      <c r="J281" s="132">
        <f>BK281</f>
        <v>0</v>
      </c>
      <c r="L281" s="121"/>
      <c r="M281" s="126"/>
      <c r="P281" s="127">
        <f>P282</f>
        <v>0</v>
      </c>
      <c r="R281" s="127">
        <f>R282</f>
        <v>0</v>
      </c>
      <c r="T281" s="128">
        <f>T282</f>
        <v>0</v>
      </c>
      <c r="AR281" s="122" t="s">
        <v>80</v>
      </c>
      <c r="AT281" s="129" t="s">
        <v>72</v>
      </c>
      <c r="AU281" s="129" t="s">
        <v>82</v>
      </c>
      <c r="AY281" s="122" t="s">
        <v>163</v>
      </c>
      <c r="BK281" s="130">
        <f>BK282</f>
        <v>0</v>
      </c>
    </row>
    <row r="282" spans="2:65" s="1" customFormat="1" ht="16.5" customHeight="1">
      <c r="B282" s="33"/>
      <c r="C282" s="133" t="s">
        <v>873</v>
      </c>
      <c r="D282" s="133" t="s">
        <v>166</v>
      </c>
      <c r="E282" s="134" t="s">
        <v>1872</v>
      </c>
      <c r="F282" s="135" t="s">
        <v>1873</v>
      </c>
      <c r="G282" s="136" t="s">
        <v>1036</v>
      </c>
      <c r="H282" s="137">
        <v>1</v>
      </c>
      <c r="I282" s="138"/>
      <c r="J282" s="139">
        <f>ROUND(I282*H282,2)</f>
        <v>0</v>
      </c>
      <c r="K282" s="135" t="s">
        <v>19</v>
      </c>
      <c r="L282" s="33"/>
      <c r="M282" s="140" t="s">
        <v>19</v>
      </c>
      <c r="N282" s="141" t="s">
        <v>44</v>
      </c>
      <c r="P282" s="142">
        <f>O282*H282</f>
        <v>0</v>
      </c>
      <c r="Q282" s="142">
        <v>0</v>
      </c>
      <c r="R282" s="142">
        <f>Q282*H282</f>
        <v>0</v>
      </c>
      <c r="S282" s="142">
        <v>0</v>
      </c>
      <c r="T282" s="143">
        <f>S282*H282</f>
        <v>0</v>
      </c>
      <c r="AR282" s="144" t="s">
        <v>90</v>
      </c>
      <c r="AT282" s="144" t="s">
        <v>166</v>
      </c>
      <c r="AU282" s="144" t="s">
        <v>181</v>
      </c>
      <c r="AY282" s="18" t="s">
        <v>163</v>
      </c>
      <c r="BE282" s="145">
        <f>IF(N282="základní",J282,0)</f>
        <v>0</v>
      </c>
      <c r="BF282" s="145">
        <f>IF(N282="snížená",J282,0)</f>
        <v>0</v>
      </c>
      <c r="BG282" s="145">
        <f>IF(N282="zákl. přenesená",J282,0)</f>
        <v>0</v>
      </c>
      <c r="BH282" s="145">
        <f>IF(N282="sníž. přenesená",J282,0)</f>
        <v>0</v>
      </c>
      <c r="BI282" s="145">
        <f>IF(N282="nulová",J282,0)</f>
        <v>0</v>
      </c>
      <c r="BJ282" s="18" t="s">
        <v>80</v>
      </c>
      <c r="BK282" s="145">
        <f>ROUND(I282*H282,2)</f>
        <v>0</v>
      </c>
      <c r="BL282" s="18" t="s">
        <v>90</v>
      </c>
      <c r="BM282" s="144" t="s">
        <v>1175</v>
      </c>
    </row>
    <row r="283" spans="2:65" s="11" customFormat="1" ht="20.85" customHeight="1">
      <c r="B283" s="121"/>
      <c r="D283" s="122" t="s">
        <v>72</v>
      </c>
      <c r="E283" s="131" t="s">
        <v>1874</v>
      </c>
      <c r="F283" s="131" t="s">
        <v>1875</v>
      </c>
      <c r="I283" s="124"/>
      <c r="J283" s="132">
        <f>BK283</f>
        <v>0</v>
      </c>
      <c r="L283" s="121"/>
      <c r="M283" s="126"/>
      <c r="P283" s="127">
        <f>P284</f>
        <v>0</v>
      </c>
      <c r="R283" s="127">
        <f>R284</f>
        <v>0</v>
      </c>
      <c r="T283" s="128">
        <f>T284</f>
        <v>0</v>
      </c>
      <c r="AR283" s="122" t="s">
        <v>80</v>
      </c>
      <c r="AT283" s="129" t="s">
        <v>72</v>
      </c>
      <c r="AU283" s="129" t="s">
        <v>82</v>
      </c>
      <c r="AY283" s="122" t="s">
        <v>163</v>
      </c>
      <c r="BK283" s="130">
        <f>BK284</f>
        <v>0</v>
      </c>
    </row>
    <row r="284" spans="2:65" s="1" customFormat="1" ht="16.5" customHeight="1">
      <c r="B284" s="33"/>
      <c r="C284" s="133" t="s">
        <v>881</v>
      </c>
      <c r="D284" s="133" t="s">
        <v>166</v>
      </c>
      <c r="E284" s="134" t="s">
        <v>1876</v>
      </c>
      <c r="F284" s="135" t="s">
        <v>1877</v>
      </c>
      <c r="G284" s="136" t="s">
        <v>239</v>
      </c>
      <c r="H284" s="137">
        <v>85</v>
      </c>
      <c r="I284" s="138"/>
      <c r="J284" s="139">
        <f>ROUND(I284*H284,2)</f>
        <v>0</v>
      </c>
      <c r="K284" s="135" t="s">
        <v>19</v>
      </c>
      <c r="L284" s="33"/>
      <c r="M284" s="140" t="s">
        <v>19</v>
      </c>
      <c r="N284" s="141" t="s">
        <v>44</v>
      </c>
      <c r="P284" s="142">
        <f>O284*H284</f>
        <v>0</v>
      </c>
      <c r="Q284" s="142">
        <v>0</v>
      </c>
      <c r="R284" s="142">
        <f>Q284*H284</f>
        <v>0</v>
      </c>
      <c r="S284" s="142">
        <v>0</v>
      </c>
      <c r="T284" s="143">
        <f>S284*H284</f>
        <v>0</v>
      </c>
      <c r="AR284" s="144" t="s">
        <v>90</v>
      </c>
      <c r="AT284" s="144" t="s">
        <v>166</v>
      </c>
      <c r="AU284" s="144" t="s">
        <v>181</v>
      </c>
      <c r="AY284" s="18" t="s">
        <v>163</v>
      </c>
      <c r="BE284" s="145">
        <f>IF(N284="základní",J284,0)</f>
        <v>0</v>
      </c>
      <c r="BF284" s="145">
        <f>IF(N284="snížená",J284,0)</f>
        <v>0</v>
      </c>
      <c r="BG284" s="145">
        <f>IF(N284="zákl. přenesená",J284,0)</f>
        <v>0</v>
      </c>
      <c r="BH284" s="145">
        <f>IF(N284="sníž. přenesená",J284,0)</f>
        <v>0</v>
      </c>
      <c r="BI284" s="145">
        <f>IF(N284="nulová",J284,0)</f>
        <v>0</v>
      </c>
      <c r="BJ284" s="18" t="s">
        <v>80</v>
      </c>
      <c r="BK284" s="145">
        <f>ROUND(I284*H284,2)</f>
        <v>0</v>
      </c>
      <c r="BL284" s="18" t="s">
        <v>90</v>
      </c>
      <c r="BM284" s="144" t="s">
        <v>1177</v>
      </c>
    </row>
    <row r="285" spans="2:65" s="11" customFormat="1" ht="20.85" customHeight="1">
      <c r="B285" s="121"/>
      <c r="D285" s="122" t="s">
        <v>72</v>
      </c>
      <c r="E285" s="131" t="s">
        <v>1878</v>
      </c>
      <c r="F285" s="131" t="s">
        <v>1879</v>
      </c>
      <c r="I285" s="124"/>
      <c r="J285" s="132">
        <f>BK285</f>
        <v>0</v>
      </c>
      <c r="L285" s="121"/>
      <c r="M285" s="126"/>
      <c r="P285" s="127">
        <f>P286</f>
        <v>0</v>
      </c>
      <c r="R285" s="127">
        <f>R286</f>
        <v>0</v>
      </c>
      <c r="T285" s="128">
        <f>T286</f>
        <v>0</v>
      </c>
      <c r="AR285" s="122" t="s">
        <v>80</v>
      </c>
      <c r="AT285" s="129" t="s">
        <v>72</v>
      </c>
      <c r="AU285" s="129" t="s">
        <v>82</v>
      </c>
      <c r="AY285" s="122" t="s">
        <v>163</v>
      </c>
      <c r="BK285" s="130">
        <f>BK286</f>
        <v>0</v>
      </c>
    </row>
    <row r="286" spans="2:65" s="1" customFormat="1" ht="16.5" customHeight="1">
      <c r="B286" s="33"/>
      <c r="C286" s="133" t="s">
        <v>885</v>
      </c>
      <c r="D286" s="133" t="s">
        <v>166</v>
      </c>
      <c r="E286" s="134" t="s">
        <v>1880</v>
      </c>
      <c r="F286" s="135" t="s">
        <v>1881</v>
      </c>
      <c r="G286" s="136" t="s">
        <v>111</v>
      </c>
      <c r="H286" s="137">
        <v>43</v>
      </c>
      <c r="I286" s="138"/>
      <c r="J286" s="139">
        <f>ROUND(I286*H286,2)</f>
        <v>0</v>
      </c>
      <c r="K286" s="135" t="s">
        <v>19</v>
      </c>
      <c r="L286" s="33"/>
      <c r="M286" s="140" t="s">
        <v>19</v>
      </c>
      <c r="N286" s="141" t="s">
        <v>44</v>
      </c>
      <c r="P286" s="142">
        <f>O286*H286</f>
        <v>0</v>
      </c>
      <c r="Q286" s="142">
        <v>0</v>
      </c>
      <c r="R286" s="142">
        <f>Q286*H286</f>
        <v>0</v>
      </c>
      <c r="S286" s="142">
        <v>0</v>
      </c>
      <c r="T286" s="143">
        <f>S286*H286</f>
        <v>0</v>
      </c>
      <c r="AR286" s="144" t="s">
        <v>90</v>
      </c>
      <c r="AT286" s="144" t="s">
        <v>166</v>
      </c>
      <c r="AU286" s="144" t="s">
        <v>181</v>
      </c>
      <c r="AY286" s="18" t="s">
        <v>163</v>
      </c>
      <c r="BE286" s="145">
        <f>IF(N286="základní",J286,0)</f>
        <v>0</v>
      </c>
      <c r="BF286" s="145">
        <f>IF(N286="snížená",J286,0)</f>
        <v>0</v>
      </c>
      <c r="BG286" s="145">
        <f>IF(N286="zákl. přenesená",J286,0)</f>
        <v>0</v>
      </c>
      <c r="BH286" s="145">
        <f>IF(N286="sníž. přenesená",J286,0)</f>
        <v>0</v>
      </c>
      <c r="BI286" s="145">
        <f>IF(N286="nulová",J286,0)</f>
        <v>0</v>
      </c>
      <c r="BJ286" s="18" t="s">
        <v>80</v>
      </c>
      <c r="BK286" s="145">
        <f>ROUND(I286*H286,2)</f>
        <v>0</v>
      </c>
      <c r="BL286" s="18" t="s">
        <v>90</v>
      </c>
      <c r="BM286" s="144" t="s">
        <v>1179</v>
      </c>
    </row>
    <row r="287" spans="2:65" s="11" customFormat="1" ht="20.85" customHeight="1">
      <c r="B287" s="121"/>
      <c r="D287" s="122" t="s">
        <v>72</v>
      </c>
      <c r="E287" s="131" t="s">
        <v>1882</v>
      </c>
      <c r="F287" s="131" t="s">
        <v>1883</v>
      </c>
      <c r="I287" s="124"/>
      <c r="J287" s="132">
        <f>BK287</f>
        <v>0</v>
      </c>
      <c r="L287" s="121"/>
      <c r="M287" s="126"/>
      <c r="P287" s="127">
        <f>SUM(P288:P289)</f>
        <v>0</v>
      </c>
      <c r="R287" s="127">
        <f>SUM(R288:R289)</f>
        <v>0</v>
      </c>
      <c r="T287" s="128">
        <f>SUM(T288:T289)</f>
        <v>0</v>
      </c>
      <c r="AR287" s="122" t="s">
        <v>80</v>
      </c>
      <c r="AT287" s="129" t="s">
        <v>72</v>
      </c>
      <c r="AU287" s="129" t="s">
        <v>82</v>
      </c>
      <c r="AY287" s="122" t="s">
        <v>163</v>
      </c>
      <c r="BK287" s="130">
        <f>SUM(BK288:BK289)</f>
        <v>0</v>
      </c>
    </row>
    <row r="288" spans="2:65" s="1" customFormat="1" ht="16.5" customHeight="1">
      <c r="B288" s="33"/>
      <c r="C288" s="133" t="s">
        <v>889</v>
      </c>
      <c r="D288" s="133" t="s">
        <v>166</v>
      </c>
      <c r="E288" s="134" t="s">
        <v>1884</v>
      </c>
      <c r="F288" s="135" t="s">
        <v>1885</v>
      </c>
      <c r="G288" s="136" t="s">
        <v>111</v>
      </c>
      <c r="H288" s="137">
        <v>6</v>
      </c>
      <c r="I288" s="138"/>
      <c r="J288" s="139">
        <f>ROUND(I288*H288,2)</f>
        <v>0</v>
      </c>
      <c r="K288" s="135" t="s">
        <v>19</v>
      </c>
      <c r="L288" s="33"/>
      <c r="M288" s="140" t="s">
        <v>19</v>
      </c>
      <c r="N288" s="141" t="s">
        <v>44</v>
      </c>
      <c r="P288" s="142">
        <f>O288*H288</f>
        <v>0</v>
      </c>
      <c r="Q288" s="142">
        <v>0</v>
      </c>
      <c r="R288" s="142">
        <f>Q288*H288</f>
        <v>0</v>
      </c>
      <c r="S288" s="142">
        <v>0</v>
      </c>
      <c r="T288" s="143">
        <f>S288*H288</f>
        <v>0</v>
      </c>
      <c r="AR288" s="144" t="s">
        <v>90</v>
      </c>
      <c r="AT288" s="144" t="s">
        <v>166</v>
      </c>
      <c r="AU288" s="144" t="s">
        <v>181</v>
      </c>
      <c r="AY288" s="18" t="s">
        <v>163</v>
      </c>
      <c r="BE288" s="145">
        <f>IF(N288="základní",J288,0)</f>
        <v>0</v>
      </c>
      <c r="BF288" s="145">
        <f>IF(N288="snížená",J288,0)</f>
        <v>0</v>
      </c>
      <c r="BG288" s="145">
        <f>IF(N288="zákl. přenesená",J288,0)</f>
        <v>0</v>
      </c>
      <c r="BH288" s="145">
        <f>IF(N288="sníž. přenesená",J288,0)</f>
        <v>0</v>
      </c>
      <c r="BI288" s="145">
        <f>IF(N288="nulová",J288,0)</f>
        <v>0</v>
      </c>
      <c r="BJ288" s="18" t="s">
        <v>80</v>
      </c>
      <c r="BK288" s="145">
        <f>ROUND(I288*H288,2)</f>
        <v>0</v>
      </c>
      <c r="BL288" s="18" t="s">
        <v>90</v>
      </c>
      <c r="BM288" s="144" t="s">
        <v>1181</v>
      </c>
    </row>
    <row r="289" spans="2:65" s="1" customFormat="1" ht="16.5" customHeight="1">
      <c r="B289" s="33"/>
      <c r="C289" s="133" t="s">
        <v>895</v>
      </c>
      <c r="D289" s="133" t="s">
        <v>166</v>
      </c>
      <c r="E289" s="134" t="s">
        <v>1886</v>
      </c>
      <c r="F289" s="135" t="s">
        <v>1887</v>
      </c>
      <c r="G289" s="136" t="s">
        <v>107</v>
      </c>
      <c r="H289" s="137">
        <v>1.2</v>
      </c>
      <c r="I289" s="138"/>
      <c r="J289" s="139">
        <f>ROUND(I289*H289,2)</f>
        <v>0</v>
      </c>
      <c r="K289" s="135" t="s">
        <v>19</v>
      </c>
      <c r="L289" s="33"/>
      <c r="M289" s="140" t="s">
        <v>19</v>
      </c>
      <c r="N289" s="141" t="s">
        <v>44</v>
      </c>
      <c r="P289" s="142">
        <f>O289*H289</f>
        <v>0</v>
      </c>
      <c r="Q289" s="142">
        <v>0</v>
      </c>
      <c r="R289" s="142">
        <f>Q289*H289</f>
        <v>0</v>
      </c>
      <c r="S289" s="142">
        <v>0</v>
      </c>
      <c r="T289" s="143">
        <f>S289*H289</f>
        <v>0</v>
      </c>
      <c r="AR289" s="144" t="s">
        <v>90</v>
      </c>
      <c r="AT289" s="144" t="s">
        <v>166</v>
      </c>
      <c r="AU289" s="144" t="s">
        <v>181</v>
      </c>
      <c r="AY289" s="18" t="s">
        <v>163</v>
      </c>
      <c r="BE289" s="145">
        <f>IF(N289="základní",J289,0)</f>
        <v>0</v>
      </c>
      <c r="BF289" s="145">
        <f>IF(N289="snížená",J289,0)</f>
        <v>0</v>
      </c>
      <c r="BG289" s="145">
        <f>IF(N289="zákl. přenesená",J289,0)</f>
        <v>0</v>
      </c>
      <c r="BH289" s="145">
        <f>IF(N289="sníž. přenesená",J289,0)</f>
        <v>0</v>
      </c>
      <c r="BI289" s="145">
        <f>IF(N289="nulová",J289,0)</f>
        <v>0</v>
      </c>
      <c r="BJ289" s="18" t="s">
        <v>80</v>
      </c>
      <c r="BK289" s="145">
        <f>ROUND(I289*H289,2)</f>
        <v>0</v>
      </c>
      <c r="BL289" s="18" t="s">
        <v>90</v>
      </c>
      <c r="BM289" s="144" t="s">
        <v>1183</v>
      </c>
    </row>
    <row r="290" spans="2:65" s="11" customFormat="1" ht="20.85" customHeight="1">
      <c r="B290" s="121"/>
      <c r="D290" s="122" t="s">
        <v>72</v>
      </c>
      <c r="E290" s="131" t="s">
        <v>1888</v>
      </c>
      <c r="F290" s="131" t="s">
        <v>1889</v>
      </c>
      <c r="I290" s="124"/>
      <c r="J290" s="132">
        <f>BK290</f>
        <v>0</v>
      </c>
      <c r="L290" s="121"/>
      <c r="M290" s="126"/>
      <c r="P290" s="127">
        <f>P291</f>
        <v>0</v>
      </c>
      <c r="R290" s="127">
        <f>R291</f>
        <v>0</v>
      </c>
      <c r="T290" s="128">
        <f>T291</f>
        <v>0</v>
      </c>
      <c r="AR290" s="122" t="s">
        <v>80</v>
      </c>
      <c r="AT290" s="129" t="s">
        <v>72</v>
      </c>
      <c r="AU290" s="129" t="s">
        <v>82</v>
      </c>
      <c r="AY290" s="122" t="s">
        <v>163</v>
      </c>
      <c r="BK290" s="130">
        <f>BK291</f>
        <v>0</v>
      </c>
    </row>
    <row r="291" spans="2:65" s="1" customFormat="1" ht="16.5" customHeight="1">
      <c r="B291" s="33"/>
      <c r="C291" s="133" t="s">
        <v>901</v>
      </c>
      <c r="D291" s="133" t="s">
        <v>166</v>
      </c>
      <c r="E291" s="134" t="s">
        <v>1890</v>
      </c>
      <c r="F291" s="135" t="s">
        <v>1891</v>
      </c>
      <c r="G291" s="136" t="s">
        <v>111</v>
      </c>
      <c r="H291" s="137">
        <v>6</v>
      </c>
      <c r="I291" s="138"/>
      <c r="J291" s="139">
        <f>ROUND(I291*H291,2)</f>
        <v>0</v>
      </c>
      <c r="K291" s="135" t="s">
        <v>19</v>
      </c>
      <c r="L291" s="33"/>
      <c r="M291" s="140" t="s">
        <v>19</v>
      </c>
      <c r="N291" s="141" t="s">
        <v>44</v>
      </c>
      <c r="P291" s="142">
        <f>O291*H291</f>
        <v>0</v>
      </c>
      <c r="Q291" s="142">
        <v>0</v>
      </c>
      <c r="R291" s="142">
        <f>Q291*H291</f>
        <v>0</v>
      </c>
      <c r="S291" s="142">
        <v>0</v>
      </c>
      <c r="T291" s="143">
        <f>S291*H291</f>
        <v>0</v>
      </c>
      <c r="AR291" s="144" t="s">
        <v>90</v>
      </c>
      <c r="AT291" s="144" t="s">
        <v>166</v>
      </c>
      <c r="AU291" s="144" t="s">
        <v>181</v>
      </c>
      <c r="AY291" s="18" t="s">
        <v>163</v>
      </c>
      <c r="BE291" s="145">
        <f>IF(N291="základní",J291,0)</f>
        <v>0</v>
      </c>
      <c r="BF291" s="145">
        <f>IF(N291="snížená",J291,0)</f>
        <v>0</v>
      </c>
      <c r="BG291" s="145">
        <f>IF(N291="zákl. přenesená",J291,0)</f>
        <v>0</v>
      </c>
      <c r="BH291" s="145">
        <f>IF(N291="sníž. přenesená",J291,0)</f>
        <v>0</v>
      </c>
      <c r="BI291" s="145">
        <f>IF(N291="nulová",J291,0)</f>
        <v>0</v>
      </c>
      <c r="BJ291" s="18" t="s">
        <v>80</v>
      </c>
      <c r="BK291" s="145">
        <f>ROUND(I291*H291,2)</f>
        <v>0</v>
      </c>
      <c r="BL291" s="18" t="s">
        <v>90</v>
      </c>
      <c r="BM291" s="144" t="s">
        <v>1185</v>
      </c>
    </row>
    <row r="292" spans="2:65" s="11" customFormat="1" ht="20.85" customHeight="1">
      <c r="B292" s="121"/>
      <c r="D292" s="122" t="s">
        <v>72</v>
      </c>
      <c r="E292" s="131" t="s">
        <v>1892</v>
      </c>
      <c r="F292" s="131" t="s">
        <v>1893</v>
      </c>
      <c r="I292" s="124"/>
      <c r="J292" s="132">
        <f>BK292</f>
        <v>0</v>
      </c>
      <c r="L292" s="121"/>
      <c r="M292" s="126"/>
      <c r="P292" s="127">
        <f>P293</f>
        <v>0</v>
      </c>
      <c r="R292" s="127">
        <f>R293</f>
        <v>0</v>
      </c>
      <c r="T292" s="128">
        <f>T293</f>
        <v>0</v>
      </c>
      <c r="AR292" s="122" t="s">
        <v>80</v>
      </c>
      <c r="AT292" s="129" t="s">
        <v>72</v>
      </c>
      <c r="AU292" s="129" t="s">
        <v>82</v>
      </c>
      <c r="AY292" s="122" t="s">
        <v>163</v>
      </c>
      <c r="BK292" s="130">
        <f>BK293</f>
        <v>0</v>
      </c>
    </row>
    <row r="293" spans="2:65" s="1" customFormat="1" ht="16.5" customHeight="1">
      <c r="B293" s="33"/>
      <c r="C293" s="133" t="s">
        <v>909</v>
      </c>
      <c r="D293" s="133" t="s">
        <v>166</v>
      </c>
      <c r="E293" s="134" t="s">
        <v>1894</v>
      </c>
      <c r="F293" s="135" t="s">
        <v>1895</v>
      </c>
      <c r="G293" s="136" t="s">
        <v>1036</v>
      </c>
      <c r="H293" s="137">
        <v>1</v>
      </c>
      <c r="I293" s="138"/>
      <c r="J293" s="139">
        <f>ROUND(I293*H293,2)</f>
        <v>0</v>
      </c>
      <c r="K293" s="135" t="s">
        <v>19</v>
      </c>
      <c r="L293" s="33"/>
      <c r="M293" s="140" t="s">
        <v>19</v>
      </c>
      <c r="N293" s="141" t="s">
        <v>44</v>
      </c>
      <c r="P293" s="142">
        <f>O293*H293</f>
        <v>0</v>
      </c>
      <c r="Q293" s="142">
        <v>0</v>
      </c>
      <c r="R293" s="142">
        <f>Q293*H293</f>
        <v>0</v>
      </c>
      <c r="S293" s="142">
        <v>0</v>
      </c>
      <c r="T293" s="143">
        <f>S293*H293</f>
        <v>0</v>
      </c>
      <c r="AR293" s="144" t="s">
        <v>90</v>
      </c>
      <c r="AT293" s="144" t="s">
        <v>166</v>
      </c>
      <c r="AU293" s="144" t="s">
        <v>181</v>
      </c>
      <c r="AY293" s="18" t="s">
        <v>163</v>
      </c>
      <c r="BE293" s="145">
        <f>IF(N293="základní",J293,0)</f>
        <v>0</v>
      </c>
      <c r="BF293" s="145">
        <f>IF(N293="snížená",J293,0)</f>
        <v>0</v>
      </c>
      <c r="BG293" s="145">
        <f>IF(N293="zákl. přenesená",J293,0)</f>
        <v>0</v>
      </c>
      <c r="BH293" s="145">
        <f>IF(N293="sníž. přenesená",J293,0)</f>
        <v>0</v>
      </c>
      <c r="BI293" s="145">
        <f>IF(N293="nulová",J293,0)</f>
        <v>0</v>
      </c>
      <c r="BJ293" s="18" t="s">
        <v>80</v>
      </c>
      <c r="BK293" s="145">
        <f>ROUND(I293*H293,2)</f>
        <v>0</v>
      </c>
      <c r="BL293" s="18" t="s">
        <v>90</v>
      </c>
      <c r="BM293" s="144" t="s">
        <v>1187</v>
      </c>
    </row>
    <row r="294" spans="2:65" s="11" customFormat="1" ht="20.85" customHeight="1">
      <c r="B294" s="121"/>
      <c r="D294" s="122" t="s">
        <v>72</v>
      </c>
      <c r="E294" s="131" t="s">
        <v>1896</v>
      </c>
      <c r="F294" s="131" t="s">
        <v>1897</v>
      </c>
      <c r="I294" s="124"/>
      <c r="J294" s="132">
        <f>BK294</f>
        <v>0</v>
      </c>
      <c r="L294" s="121"/>
      <c r="M294" s="126"/>
      <c r="P294" s="127">
        <f>P295</f>
        <v>0</v>
      </c>
      <c r="R294" s="127">
        <f>R295</f>
        <v>0</v>
      </c>
      <c r="T294" s="128">
        <f>T295</f>
        <v>0</v>
      </c>
      <c r="AR294" s="122" t="s">
        <v>80</v>
      </c>
      <c r="AT294" s="129" t="s">
        <v>72</v>
      </c>
      <c r="AU294" s="129" t="s">
        <v>82</v>
      </c>
      <c r="AY294" s="122" t="s">
        <v>163</v>
      </c>
      <c r="BK294" s="130">
        <f>BK295</f>
        <v>0</v>
      </c>
    </row>
    <row r="295" spans="2:65" s="1" customFormat="1" ht="16.5" customHeight="1">
      <c r="B295" s="33"/>
      <c r="C295" s="133" t="s">
        <v>913</v>
      </c>
      <c r="D295" s="133" t="s">
        <v>166</v>
      </c>
      <c r="E295" s="134" t="s">
        <v>1898</v>
      </c>
      <c r="F295" s="135" t="s">
        <v>1899</v>
      </c>
      <c r="G295" s="136" t="s">
        <v>239</v>
      </c>
      <c r="H295" s="137">
        <v>85</v>
      </c>
      <c r="I295" s="138"/>
      <c r="J295" s="139">
        <f>ROUND(I295*H295,2)</f>
        <v>0</v>
      </c>
      <c r="K295" s="135" t="s">
        <v>19</v>
      </c>
      <c r="L295" s="33"/>
      <c r="M295" s="140" t="s">
        <v>19</v>
      </c>
      <c r="N295" s="141" t="s">
        <v>44</v>
      </c>
      <c r="P295" s="142">
        <f>O295*H295</f>
        <v>0</v>
      </c>
      <c r="Q295" s="142">
        <v>0</v>
      </c>
      <c r="R295" s="142">
        <f>Q295*H295</f>
        <v>0</v>
      </c>
      <c r="S295" s="142">
        <v>0</v>
      </c>
      <c r="T295" s="143">
        <f>S295*H295</f>
        <v>0</v>
      </c>
      <c r="AR295" s="144" t="s">
        <v>90</v>
      </c>
      <c r="AT295" s="144" t="s">
        <v>166</v>
      </c>
      <c r="AU295" s="144" t="s">
        <v>181</v>
      </c>
      <c r="AY295" s="18" t="s">
        <v>163</v>
      </c>
      <c r="BE295" s="145">
        <f>IF(N295="základní",J295,0)</f>
        <v>0</v>
      </c>
      <c r="BF295" s="145">
        <f>IF(N295="snížená",J295,0)</f>
        <v>0</v>
      </c>
      <c r="BG295" s="145">
        <f>IF(N295="zákl. přenesená",J295,0)</f>
        <v>0</v>
      </c>
      <c r="BH295" s="145">
        <f>IF(N295="sníž. přenesená",J295,0)</f>
        <v>0</v>
      </c>
      <c r="BI295" s="145">
        <f>IF(N295="nulová",J295,0)</f>
        <v>0</v>
      </c>
      <c r="BJ295" s="18" t="s">
        <v>80</v>
      </c>
      <c r="BK295" s="145">
        <f>ROUND(I295*H295,2)</f>
        <v>0</v>
      </c>
      <c r="BL295" s="18" t="s">
        <v>90</v>
      </c>
      <c r="BM295" s="144" t="s">
        <v>1900</v>
      </c>
    </row>
    <row r="296" spans="2:65" s="11" customFormat="1" ht="20.85" customHeight="1">
      <c r="B296" s="121"/>
      <c r="D296" s="122" t="s">
        <v>72</v>
      </c>
      <c r="E296" s="131" t="s">
        <v>1901</v>
      </c>
      <c r="F296" s="131" t="s">
        <v>1902</v>
      </c>
      <c r="I296" s="124"/>
      <c r="J296" s="132">
        <f>BK296</f>
        <v>0</v>
      </c>
      <c r="L296" s="121"/>
      <c r="M296" s="126"/>
      <c r="P296" s="127">
        <f>SUM(P297:P298)</f>
        <v>0</v>
      </c>
      <c r="R296" s="127">
        <f>SUM(R297:R298)</f>
        <v>0</v>
      </c>
      <c r="T296" s="128">
        <f>SUM(T297:T298)</f>
        <v>0</v>
      </c>
      <c r="AR296" s="122" t="s">
        <v>80</v>
      </c>
      <c r="AT296" s="129" t="s">
        <v>72</v>
      </c>
      <c r="AU296" s="129" t="s">
        <v>82</v>
      </c>
      <c r="AY296" s="122" t="s">
        <v>163</v>
      </c>
      <c r="BK296" s="130">
        <f>SUM(BK297:BK298)</f>
        <v>0</v>
      </c>
    </row>
    <row r="297" spans="2:65" s="1" customFormat="1" ht="16.5" customHeight="1">
      <c r="B297" s="33"/>
      <c r="C297" s="133" t="s">
        <v>920</v>
      </c>
      <c r="D297" s="133" t="s">
        <v>166</v>
      </c>
      <c r="E297" s="134" t="s">
        <v>1903</v>
      </c>
      <c r="F297" s="135" t="s">
        <v>1904</v>
      </c>
      <c r="G297" s="136" t="s">
        <v>218</v>
      </c>
      <c r="H297" s="137">
        <v>20</v>
      </c>
      <c r="I297" s="138"/>
      <c r="J297" s="139">
        <f>ROUND(I297*H297,2)</f>
        <v>0</v>
      </c>
      <c r="K297" s="135" t="s">
        <v>19</v>
      </c>
      <c r="L297" s="33"/>
      <c r="M297" s="140" t="s">
        <v>19</v>
      </c>
      <c r="N297" s="141" t="s">
        <v>44</v>
      </c>
      <c r="P297" s="142">
        <f>O297*H297</f>
        <v>0</v>
      </c>
      <c r="Q297" s="142">
        <v>0</v>
      </c>
      <c r="R297" s="142">
        <f>Q297*H297</f>
        <v>0</v>
      </c>
      <c r="S297" s="142">
        <v>0</v>
      </c>
      <c r="T297" s="143">
        <f>S297*H297</f>
        <v>0</v>
      </c>
      <c r="AR297" s="144" t="s">
        <v>90</v>
      </c>
      <c r="AT297" s="144" t="s">
        <v>166</v>
      </c>
      <c r="AU297" s="144" t="s">
        <v>181</v>
      </c>
      <c r="AY297" s="18" t="s">
        <v>163</v>
      </c>
      <c r="BE297" s="145">
        <f>IF(N297="základní",J297,0)</f>
        <v>0</v>
      </c>
      <c r="BF297" s="145">
        <f>IF(N297="snížená",J297,0)</f>
        <v>0</v>
      </c>
      <c r="BG297" s="145">
        <f>IF(N297="zákl. přenesená",J297,0)</f>
        <v>0</v>
      </c>
      <c r="BH297" s="145">
        <f>IF(N297="sníž. přenesená",J297,0)</f>
        <v>0</v>
      </c>
      <c r="BI297" s="145">
        <f>IF(N297="nulová",J297,0)</f>
        <v>0</v>
      </c>
      <c r="BJ297" s="18" t="s">
        <v>80</v>
      </c>
      <c r="BK297" s="145">
        <f>ROUND(I297*H297,2)</f>
        <v>0</v>
      </c>
      <c r="BL297" s="18" t="s">
        <v>90</v>
      </c>
      <c r="BM297" s="144" t="s">
        <v>1905</v>
      </c>
    </row>
    <row r="298" spans="2:65" s="1" customFormat="1" ht="16.5" customHeight="1">
      <c r="B298" s="33"/>
      <c r="C298" s="133" t="s">
        <v>924</v>
      </c>
      <c r="D298" s="133" t="s">
        <v>166</v>
      </c>
      <c r="E298" s="134" t="s">
        <v>1906</v>
      </c>
      <c r="F298" s="135" t="s">
        <v>1907</v>
      </c>
      <c r="G298" s="136" t="s">
        <v>218</v>
      </c>
      <c r="H298" s="137">
        <v>1.3</v>
      </c>
      <c r="I298" s="138"/>
      <c r="J298" s="139">
        <f>ROUND(I298*H298,2)</f>
        <v>0</v>
      </c>
      <c r="K298" s="135" t="s">
        <v>19</v>
      </c>
      <c r="L298" s="33"/>
      <c r="M298" s="140" t="s">
        <v>19</v>
      </c>
      <c r="N298" s="141" t="s">
        <v>44</v>
      </c>
      <c r="P298" s="142">
        <f>O298*H298</f>
        <v>0</v>
      </c>
      <c r="Q298" s="142">
        <v>0</v>
      </c>
      <c r="R298" s="142">
        <f>Q298*H298</f>
        <v>0</v>
      </c>
      <c r="S298" s="142">
        <v>0</v>
      </c>
      <c r="T298" s="143">
        <f>S298*H298</f>
        <v>0</v>
      </c>
      <c r="AR298" s="144" t="s">
        <v>90</v>
      </c>
      <c r="AT298" s="144" t="s">
        <v>166</v>
      </c>
      <c r="AU298" s="144" t="s">
        <v>181</v>
      </c>
      <c r="AY298" s="18" t="s">
        <v>163</v>
      </c>
      <c r="BE298" s="145">
        <f>IF(N298="základní",J298,0)</f>
        <v>0</v>
      </c>
      <c r="BF298" s="145">
        <f>IF(N298="snížená",J298,0)</f>
        <v>0</v>
      </c>
      <c r="BG298" s="145">
        <f>IF(N298="zákl. přenesená",J298,0)</f>
        <v>0</v>
      </c>
      <c r="BH298" s="145">
        <f>IF(N298="sníž. přenesená",J298,0)</f>
        <v>0</v>
      </c>
      <c r="BI298" s="145">
        <f>IF(N298="nulová",J298,0)</f>
        <v>0</v>
      </c>
      <c r="BJ298" s="18" t="s">
        <v>80</v>
      </c>
      <c r="BK298" s="145">
        <f>ROUND(I298*H298,2)</f>
        <v>0</v>
      </c>
      <c r="BL298" s="18" t="s">
        <v>90</v>
      </c>
      <c r="BM298" s="144" t="s">
        <v>1908</v>
      </c>
    </row>
    <row r="299" spans="2:65" s="11" customFormat="1" ht="25.9" customHeight="1">
      <c r="B299" s="121"/>
      <c r="D299" s="122" t="s">
        <v>72</v>
      </c>
      <c r="E299" s="123" t="s">
        <v>1204</v>
      </c>
      <c r="F299" s="123" t="s">
        <v>1205</v>
      </c>
      <c r="I299" s="124"/>
      <c r="J299" s="125">
        <f>BK299</f>
        <v>0</v>
      </c>
      <c r="L299" s="121"/>
      <c r="M299" s="126"/>
      <c r="P299" s="127">
        <f>SUM(P300:P303)</f>
        <v>0</v>
      </c>
      <c r="R299" s="127">
        <f>SUM(R300:R303)</f>
        <v>0</v>
      </c>
      <c r="T299" s="128">
        <f>SUM(T300:T303)</f>
        <v>0</v>
      </c>
      <c r="AR299" s="122" t="s">
        <v>80</v>
      </c>
      <c r="AT299" s="129" t="s">
        <v>72</v>
      </c>
      <c r="AU299" s="129" t="s">
        <v>73</v>
      </c>
      <c r="AY299" s="122" t="s">
        <v>163</v>
      </c>
      <c r="BK299" s="130">
        <f>SUM(BK300:BK303)</f>
        <v>0</v>
      </c>
    </row>
    <row r="300" spans="2:65" s="1" customFormat="1" ht="16.5" customHeight="1">
      <c r="B300" s="33"/>
      <c r="C300" s="133" t="s">
        <v>928</v>
      </c>
      <c r="D300" s="133" t="s">
        <v>166</v>
      </c>
      <c r="E300" s="134" t="s">
        <v>1206</v>
      </c>
      <c r="F300" s="135" t="s">
        <v>1207</v>
      </c>
      <c r="G300" s="136" t="s">
        <v>394</v>
      </c>
      <c r="H300" s="137">
        <v>1</v>
      </c>
      <c r="I300" s="138"/>
      <c r="J300" s="139">
        <f>ROUND(I300*H300,2)</f>
        <v>0</v>
      </c>
      <c r="K300" s="135" t="s">
        <v>19</v>
      </c>
      <c r="L300" s="33"/>
      <c r="M300" s="140" t="s">
        <v>19</v>
      </c>
      <c r="N300" s="141" t="s">
        <v>44</v>
      </c>
      <c r="P300" s="142">
        <f>O300*H300</f>
        <v>0</v>
      </c>
      <c r="Q300" s="142">
        <v>0</v>
      </c>
      <c r="R300" s="142">
        <f>Q300*H300</f>
        <v>0</v>
      </c>
      <c r="S300" s="142">
        <v>0</v>
      </c>
      <c r="T300" s="143">
        <f>S300*H300</f>
        <v>0</v>
      </c>
      <c r="AR300" s="144" t="s">
        <v>90</v>
      </c>
      <c r="AT300" s="144" t="s">
        <v>166</v>
      </c>
      <c r="AU300" s="144" t="s">
        <v>80</v>
      </c>
      <c r="AY300" s="18" t="s">
        <v>163</v>
      </c>
      <c r="BE300" s="145">
        <f>IF(N300="základní",J300,0)</f>
        <v>0</v>
      </c>
      <c r="BF300" s="145">
        <f>IF(N300="snížená",J300,0)</f>
        <v>0</v>
      </c>
      <c r="BG300" s="145">
        <f>IF(N300="zákl. přenesená",J300,0)</f>
        <v>0</v>
      </c>
      <c r="BH300" s="145">
        <f>IF(N300="sníž. přenesená",J300,0)</f>
        <v>0</v>
      </c>
      <c r="BI300" s="145">
        <f>IF(N300="nulová",J300,0)</f>
        <v>0</v>
      </c>
      <c r="BJ300" s="18" t="s">
        <v>80</v>
      </c>
      <c r="BK300" s="145">
        <f>ROUND(I300*H300,2)</f>
        <v>0</v>
      </c>
      <c r="BL300" s="18" t="s">
        <v>90</v>
      </c>
      <c r="BM300" s="144" t="s">
        <v>1909</v>
      </c>
    </row>
    <row r="301" spans="2:65" s="1" customFormat="1" ht="16.5" customHeight="1">
      <c r="B301" s="33"/>
      <c r="C301" s="133" t="s">
        <v>932</v>
      </c>
      <c r="D301" s="133" t="s">
        <v>166</v>
      </c>
      <c r="E301" s="134" t="s">
        <v>1209</v>
      </c>
      <c r="F301" s="135" t="s">
        <v>1210</v>
      </c>
      <c r="G301" s="136" t="s">
        <v>394</v>
      </c>
      <c r="H301" s="137">
        <v>1</v>
      </c>
      <c r="I301" s="138"/>
      <c r="J301" s="139">
        <f>ROUND(I301*H301,2)</f>
        <v>0</v>
      </c>
      <c r="K301" s="135" t="s">
        <v>19</v>
      </c>
      <c r="L301" s="33"/>
      <c r="M301" s="140" t="s">
        <v>19</v>
      </c>
      <c r="N301" s="141" t="s">
        <v>44</v>
      </c>
      <c r="P301" s="142">
        <f>O301*H301</f>
        <v>0</v>
      </c>
      <c r="Q301" s="142">
        <v>0</v>
      </c>
      <c r="R301" s="142">
        <f>Q301*H301</f>
        <v>0</v>
      </c>
      <c r="S301" s="142">
        <v>0</v>
      </c>
      <c r="T301" s="143">
        <f>S301*H301</f>
        <v>0</v>
      </c>
      <c r="AR301" s="144" t="s">
        <v>90</v>
      </c>
      <c r="AT301" s="144" t="s">
        <v>166</v>
      </c>
      <c r="AU301" s="144" t="s">
        <v>80</v>
      </c>
      <c r="AY301" s="18" t="s">
        <v>163</v>
      </c>
      <c r="BE301" s="145">
        <f>IF(N301="základní",J301,0)</f>
        <v>0</v>
      </c>
      <c r="BF301" s="145">
        <f>IF(N301="snížená",J301,0)</f>
        <v>0</v>
      </c>
      <c r="BG301" s="145">
        <f>IF(N301="zákl. přenesená",J301,0)</f>
        <v>0</v>
      </c>
      <c r="BH301" s="145">
        <f>IF(N301="sníž. přenesená",J301,0)</f>
        <v>0</v>
      </c>
      <c r="BI301" s="145">
        <f>IF(N301="nulová",J301,0)</f>
        <v>0</v>
      </c>
      <c r="BJ301" s="18" t="s">
        <v>80</v>
      </c>
      <c r="BK301" s="145">
        <f>ROUND(I301*H301,2)</f>
        <v>0</v>
      </c>
      <c r="BL301" s="18" t="s">
        <v>90</v>
      </c>
      <c r="BM301" s="144" t="s">
        <v>1910</v>
      </c>
    </row>
    <row r="302" spans="2:65" s="1" customFormat="1" ht="16.5" customHeight="1">
      <c r="B302" s="33"/>
      <c r="C302" s="133" t="s">
        <v>938</v>
      </c>
      <c r="D302" s="133" t="s">
        <v>166</v>
      </c>
      <c r="E302" s="134" t="s">
        <v>1212</v>
      </c>
      <c r="F302" s="135" t="s">
        <v>1213</v>
      </c>
      <c r="G302" s="136" t="s">
        <v>394</v>
      </c>
      <c r="H302" s="137">
        <v>1</v>
      </c>
      <c r="I302" s="138"/>
      <c r="J302" s="139">
        <f>ROUND(I302*H302,2)</f>
        <v>0</v>
      </c>
      <c r="K302" s="135" t="s">
        <v>19</v>
      </c>
      <c r="L302" s="33"/>
      <c r="M302" s="140" t="s">
        <v>19</v>
      </c>
      <c r="N302" s="141" t="s">
        <v>44</v>
      </c>
      <c r="P302" s="142">
        <f>O302*H302</f>
        <v>0</v>
      </c>
      <c r="Q302" s="142">
        <v>0</v>
      </c>
      <c r="R302" s="142">
        <f>Q302*H302</f>
        <v>0</v>
      </c>
      <c r="S302" s="142">
        <v>0</v>
      </c>
      <c r="T302" s="143">
        <f>S302*H302</f>
        <v>0</v>
      </c>
      <c r="AR302" s="144" t="s">
        <v>90</v>
      </c>
      <c r="AT302" s="144" t="s">
        <v>166</v>
      </c>
      <c r="AU302" s="144" t="s">
        <v>80</v>
      </c>
      <c r="AY302" s="18" t="s">
        <v>163</v>
      </c>
      <c r="BE302" s="145">
        <f>IF(N302="základní",J302,0)</f>
        <v>0</v>
      </c>
      <c r="BF302" s="145">
        <f>IF(N302="snížená",J302,0)</f>
        <v>0</v>
      </c>
      <c r="BG302" s="145">
        <f>IF(N302="zákl. přenesená",J302,0)</f>
        <v>0</v>
      </c>
      <c r="BH302" s="145">
        <f>IF(N302="sníž. přenesená",J302,0)</f>
        <v>0</v>
      </c>
      <c r="BI302" s="145">
        <f>IF(N302="nulová",J302,0)</f>
        <v>0</v>
      </c>
      <c r="BJ302" s="18" t="s">
        <v>80</v>
      </c>
      <c r="BK302" s="145">
        <f>ROUND(I302*H302,2)</f>
        <v>0</v>
      </c>
      <c r="BL302" s="18" t="s">
        <v>90</v>
      </c>
      <c r="BM302" s="144" t="s">
        <v>1911</v>
      </c>
    </row>
    <row r="303" spans="2:65" s="1" customFormat="1" ht="16.5" customHeight="1">
      <c r="B303" s="33"/>
      <c r="C303" s="133" t="s">
        <v>944</v>
      </c>
      <c r="D303" s="133" t="s">
        <v>166</v>
      </c>
      <c r="E303" s="134" t="s">
        <v>1912</v>
      </c>
      <c r="F303" s="135" t="s">
        <v>1913</v>
      </c>
      <c r="G303" s="136" t="s">
        <v>394</v>
      </c>
      <c r="H303" s="137">
        <v>1</v>
      </c>
      <c r="I303" s="138"/>
      <c r="J303" s="139">
        <f>ROUND(I303*H303,2)</f>
        <v>0</v>
      </c>
      <c r="K303" s="135" t="s">
        <v>19</v>
      </c>
      <c r="L303" s="33"/>
      <c r="M303" s="192" t="s">
        <v>19</v>
      </c>
      <c r="N303" s="193" t="s">
        <v>44</v>
      </c>
      <c r="O303" s="194"/>
      <c r="P303" s="195">
        <f>O303*H303</f>
        <v>0</v>
      </c>
      <c r="Q303" s="195">
        <v>0</v>
      </c>
      <c r="R303" s="195">
        <f>Q303*H303</f>
        <v>0</v>
      </c>
      <c r="S303" s="195">
        <v>0</v>
      </c>
      <c r="T303" s="196">
        <f>S303*H303</f>
        <v>0</v>
      </c>
      <c r="AR303" s="144" t="s">
        <v>90</v>
      </c>
      <c r="AT303" s="144" t="s">
        <v>166</v>
      </c>
      <c r="AU303" s="144" t="s">
        <v>80</v>
      </c>
      <c r="AY303" s="18" t="s">
        <v>163</v>
      </c>
      <c r="BE303" s="145">
        <f>IF(N303="základní",J303,0)</f>
        <v>0</v>
      </c>
      <c r="BF303" s="145">
        <f>IF(N303="snížená",J303,0)</f>
        <v>0</v>
      </c>
      <c r="BG303" s="145">
        <f>IF(N303="zákl. přenesená",J303,0)</f>
        <v>0</v>
      </c>
      <c r="BH303" s="145">
        <f>IF(N303="sníž. přenesená",J303,0)</f>
        <v>0</v>
      </c>
      <c r="BI303" s="145">
        <f>IF(N303="nulová",J303,0)</f>
        <v>0</v>
      </c>
      <c r="BJ303" s="18" t="s">
        <v>80</v>
      </c>
      <c r="BK303" s="145">
        <f>ROUND(I303*H303,2)</f>
        <v>0</v>
      </c>
      <c r="BL303" s="18" t="s">
        <v>90</v>
      </c>
      <c r="BM303" s="144" t="s">
        <v>1914</v>
      </c>
    </row>
    <row r="304" spans="2:65" s="1" customFormat="1" ht="6.95" customHeight="1">
      <c r="B304" s="42"/>
      <c r="C304" s="43"/>
      <c r="D304" s="43"/>
      <c r="E304" s="43"/>
      <c r="F304" s="43"/>
      <c r="G304" s="43"/>
      <c r="H304" s="43"/>
      <c r="I304" s="43"/>
      <c r="J304" s="43"/>
      <c r="K304" s="43"/>
      <c r="L304" s="33"/>
    </row>
  </sheetData>
  <sheetProtection algorithmName="SHA-512" hashValue="Qs4YrnikAaVuAvgnnWsyw7RwbF1KJC6lTfRZzKPB/G42YjxestKsEoiczXC9rplNylzEnHNwbY+f8heN49/DqA==" saltValue="G2z1WzfF/UmvkiHUrtuBDWwdYe6WR2/9sX2NAh6hL+ExOioaSuLw9kXnpVpWRQYONBUl83OKl4Ij7AufGBLOqA==" spinCount="100000" sheet="1" objects="1" scenarios="1" formatColumns="0" formatRows="0" autoFilter="0"/>
  <autoFilter ref="C128:K303" xr:uid="{00000000-0009-0000-0000-000005000000}"/>
  <mergeCells count="9">
    <mergeCell ref="E50:H50"/>
    <mergeCell ref="E119:H119"/>
    <mergeCell ref="E121:H12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9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1"/>
      <c r="M2" s="341"/>
      <c r="N2" s="341"/>
      <c r="O2" s="341"/>
      <c r="P2" s="341"/>
      <c r="Q2" s="341"/>
      <c r="R2" s="341"/>
      <c r="S2" s="341"/>
      <c r="T2" s="341"/>
      <c r="U2" s="341"/>
      <c r="V2" s="341"/>
      <c r="AT2" s="18" t="s">
        <v>101</v>
      </c>
    </row>
    <row r="3" spans="2:46" ht="6.95" customHeight="1">
      <c r="B3" s="19"/>
      <c r="C3" s="20"/>
      <c r="D3" s="20"/>
      <c r="E3" s="20"/>
      <c r="F3" s="20"/>
      <c r="G3" s="20"/>
      <c r="H3" s="20"/>
      <c r="I3" s="20"/>
      <c r="J3" s="20"/>
      <c r="K3" s="20"/>
      <c r="L3" s="21"/>
      <c r="AT3" s="18" t="s">
        <v>82</v>
      </c>
    </row>
    <row r="4" spans="2:46" ht="24.95" customHeight="1">
      <c r="B4" s="21"/>
      <c r="D4" s="22" t="s">
        <v>113</v>
      </c>
      <c r="L4" s="21"/>
      <c r="M4" s="92" t="s">
        <v>10</v>
      </c>
      <c r="AT4" s="18" t="s">
        <v>4</v>
      </c>
    </row>
    <row r="5" spans="2:46" ht="6.95" customHeight="1">
      <c r="B5" s="21"/>
      <c r="L5" s="21"/>
    </row>
    <row r="6" spans="2:46" ht="12" customHeight="1">
      <c r="B6" s="21"/>
      <c r="D6" s="28" t="s">
        <v>16</v>
      </c>
      <c r="L6" s="21"/>
    </row>
    <row r="7" spans="2:46" ht="16.5" customHeight="1">
      <c r="B7" s="21"/>
      <c r="E7" s="330" t="str">
        <f>'Rekapitulace stavby'!K6</f>
        <v>Sklad soli Třemošnice</v>
      </c>
      <c r="F7" s="331"/>
      <c r="G7" s="331"/>
      <c r="H7" s="331"/>
      <c r="L7" s="21"/>
    </row>
    <row r="8" spans="2:46" s="1" customFormat="1" ht="12" customHeight="1">
      <c r="B8" s="33"/>
      <c r="D8" s="28" t="s">
        <v>120</v>
      </c>
      <c r="L8" s="33"/>
    </row>
    <row r="9" spans="2:46" s="1" customFormat="1" ht="16.5" customHeight="1">
      <c r="B9" s="33"/>
      <c r="E9" s="320" t="s">
        <v>1915</v>
      </c>
      <c r="F9" s="329"/>
      <c r="G9" s="329"/>
      <c r="H9" s="329"/>
      <c r="L9" s="33"/>
    </row>
    <row r="10" spans="2:46" s="1" customFormat="1">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16. 1. 2025</v>
      </c>
      <c r="L12" s="33"/>
    </row>
    <row r="13" spans="2:46" s="1" customFormat="1" ht="10.9" customHeight="1">
      <c r="B13" s="33"/>
      <c r="L13" s="33"/>
    </row>
    <row r="14" spans="2:46" s="1" customFormat="1" ht="12" customHeight="1">
      <c r="B14" s="33"/>
      <c r="D14" s="28" t="s">
        <v>25</v>
      </c>
      <c r="I14" s="28" t="s">
        <v>26</v>
      </c>
      <c r="J14" s="26" t="s">
        <v>19</v>
      </c>
      <c r="L14" s="33"/>
    </row>
    <row r="15" spans="2:46" s="1" customFormat="1" ht="18" customHeight="1">
      <c r="B15" s="33"/>
      <c r="E15" s="26" t="s">
        <v>27</v>
      </c>
      <c r="I15" s="28" t="s">
        <v>28</v>
      </c>
      <c r="J15" s="26" t="s">
        <v>19</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2"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
        <v>32</v>
      </c>
      <c r="L20" s="33"/>
    </row>
    <row r="21" spans="2:12" s="1" customFormat="1" ht="18" customHeight="1">
      <c r="B21" s="33"/>
      <c r="E21" s="26" t="s">
        <v>33</v>
      </c>
      <c r="I21" s="28" t="s">
        <v>28</v>
      </c>
      <c r="J21" s="26" t="s">
        <v>19</v>
      </c>
      <c r="L21" s="33"/>
    </row>
    <row r="22" spans="2:12" s="1" customFormat="1" ht="6.95" customHeight="1">
      <c r="B22" s="33"/>
      <c r="L22" s="33"/>
    </row>
    <row r="23" spans="2:12" s="1" customFormat="1" ht="12" customHeight="1">
      <c r="B23" s="33"/>
      <c r="D23" s="28" t="s">
        <v>35</v>
      </c>
      <c r="I23" s="28" t="s">
        <v>26</v>
      </c>
      <c r="J23" s="26" t="s">
        <v>19</v>
      </c>
      <c r="L23" s="33"/>
    </row>
    <row r="24" spans="2:12" s="1" customFormat="1" ht="18" customHeight="1">
      <c r="B24" s="33"/>
      <c r="E24" s="26" t="s">
        <v>36</v>
      </c>
      <c r="I24" s="28" t="s">
        <v>28</v>
      </c>
      <c r="J24" s="26" t="s">
        <v>19</v>
      </c>
      <c r="L24" s="33"/>
    </row>
    <row r="25" spans="2:12" s="1" customFormat="1" ht="6.95" customHeight="1">
      <c r="B25" s="33"/>
      <c r="L25" s="33"/>
    </row>
    <row r="26" spans="2:12" s="1" customFormat="1" ht="12" customHeight="1">
      <c r="B26" s="33"/>
      <c r="D26" s="28" t="s">
        <v>37</v>
      </c>
      <c r="L26" s="33"/>
    </row>
    <row r="27" spans="2:12" s="7" customFormat="1" ht="16.5" customHeight="1">
      <c r="B27" s="93"/>
      <c r="E27" s="303" t="s">
        <v>19</v>
      </c>
      <c r="F27" s="303"/>
      <c r="G27" s="303"/>
      <c r="H27" s="303"/>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39</v>
      </c>
      <c r="J30" s="64">
        <f>ROUND(J84, 2)</f>
        <v>0</v>
      </c>
      <c r="L30" s="33"/>
    </row>
    <row r="31" spans="2:12" s="1" customFormat="1" ht="6.95" customHeight="1">
      <c r="B31" s="33"/>
      <c r="D31" s="51"/>
      <c r="E31" s="51"/>
      <c r="F31" s="51"/>
      <c r="G31" s="51"/>
      <c r="H31" s="51"/>
      <c r="I31" s="51"/>
      <c r="J31" s="51"/>
      <c r="K31" s="51"/>
      <c r="L31" s="33"/>
    </row>
    <row r="32" spans="2:12" s="1" customFormat="1" ht="14.45" customHeight="1">
      <c r="B32" s="33"/>
      <c r="F32" s="36" t="s">
        <v>41</v>
      </c>
      <c r="I32" s="36" t="s">
        <v>40</v>
      </c>
      <c r="J32" s="36" t="s">
        <v>42</v>
      </c>
      <c r="L32" s="33"/>
    </row>
    <row r="33" spans="2:12" s="1" customFormat="1" ht="14.45" customHeight="1">
      <c r="B33" s="33"/>
      <c r="D33" s="53" t="s">
        <v>43</v>
      </c>
      <c r="E33" s="28" t="s">
        <v>44</v>
      </c>
      <c r="F33" s="84">
        <f>ROUND((SUM(BE84:BE198)),  2)</f>
        <v>0</v>
      </c>
      <c r="I33" s="95">
        <v>0.21</v>
      </c>
      <c r="J33" s="84">
        <f>ROUND(((SUM(BE84:BE198))*I33),  2)</f>
        <v>0</v>
      </c>
      <c r="L33" s="33"/>
    </row>
    <row r="34" spans="2:12" s="1" customFormat="1" ht="14.45" customHeight="1">
      <c r="B34" s="33"/>
      <c r="E34" s="28" t="s">
        <v>45</v>
      </c>
      <c r="F34" s="84">
        <f>ROUND((SUM(BF84:BF198)),  2)</f>
        <v>0</v>
      </c>
      <c r="I34" s="95">
        <v>0.12</v>
      </c>
      <c r="J34" s="84">
        <f>ROUND(((SUM(BF84:BF198))*I34),  2)</f>
        <v>0</v>
      </c>
      <c r="L34" s="33"/>
    </row>
    <row r="35" spans="2:12" s="1" customFormat="1" ht="14.45" hidden="1" customHeight="1">
      <c r="B35" s="33"/>
      <c r="E35" s="28" t="s">
        <v>46</v>
      </c>
      <c r="F35" s="84">
        <f>ROUND((SUM(BG84:BG198)),  2)</f>
        <v>0</v>
      </c>
      <c r="I35" s="95">
        <v>0.21</v>
      </c>
      <c r="J35" s="84">
        <f>0</f>
        <v>0</v>
      </c>
      <c r="L35" s="33"/>
    </row>
    <row r="36" spans="2:12" s="1" customFormat="1" ht="14.45" hidden="1" customHeight="1">
      <c r="B36" s="33"/>
      <c r="E36" s="28" t="s">
        <v>47</v>
      </c>
      <c r="F36" s="84">
        <f>ROUND((SUM(BH84:BH198)),  2)</f>
        <v>0</v>
      </c>
      <c r="I36" s="95">
        <v>0.12</v>
      </c>
      <c r="J36" s="84">
        <f>0</f>
        <v>0</v>
      </c>
      <c r="L36" s="33"/>
    </row>
    <row r="37" spans="2:12" s="1" customFormat="1" ht="14.45" hidden="1" customHeight="1">
      <c r="B37" s="33"/>
      <c r="E37" s="28" t="s">
        <v>48</v>
      </c>
      <c r="F37" s="84">
        <f>ROUND((SUM(BI84:BI198)),  2)</f>
        <v>0</v>
      </c>
      <c r="I37" s="95">
        <v>0</v>
      </c>
      <c r="J37" s="84">
        <f>0</f>
        <v>0</v>
      </c>
      <c r="L37" s="33"/>
    </row>
    <row r="38" spans="2:12" s="1" customFormat="1" ht="6.95" customHeight="1">
      <c r="B38" s="33"/>
      <c r="L38" s="33"/>
    </row>
    <row r="39" spans="2:12" s="1" customFormat="1" ht="25.35" customHeight="1">
      <c r="B39" s="33"/>
      <c r="C39" s="96"/>
      <c r="D39" s="97" t="s">
        <v>49</v>
      </c>
      <c r="E39" s="55"/>
      <c r="F39" s="55"/>
      <c r="G39" s="98" t="s">
        <v>50</v>
      </c>
      <c r="H39" s="99" t="s">
        <v>51</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124</v>
      </c>
      <c r="L45" s="33"/>
    </row>
    <row r="46" spans="2:12" s="1" customFormat="1" ht="6.95" customHeight="1">
      <c r="B46" s="33"/>
      <c r="L46" s="33"/>
    </row>
    <row r="47" spans="2:12" s="1" customFormat="1" ht="12" customHeight="1">
      <c r="B47" s="33"/>
      <c r="C47" s="28" t="s">
        <v>16</v>
      </c>
      <c r="L47" s="33"/>
    </row>
    <row r="48" spans="2:12" s="1" customFormat="1" ht="16.5" customHeight="1">
      <c r="B48" s="33"/>
      <c r="E48" s="330" t="str">
        <f>E7</f>
        <v>Sklad soli Třemošnice</v>
      </c>
      <c r="F48" s="331"/>
      <c r="G48" s="331"/>
      <c r="H48" s="331"/>
      <c r="L48" s="33"/>
    </row>
    <row r="49" spans="2:47" s="1" customFormat="1" ht="12" customHeight="1">
      <c r="B49" s="33"/>
      <c r="C49" s="28" t="s">
        <v>120</v>
      </c>
      <c r="L49" s="33"/>
    </row>
    <row r="50" spans="2:47" s="1" customFormat="1" ht="16.5" customHeight="1">
      <c r="B50" s="33"/>
      <c r="E50" s="320" t="str">
        <f>E9</f>
        <v>D1-04 - Demolice stávajících objektů</v>
      </c>
      <c r="F50" s="329"/>
      <c r="G50" s="329"/>
      <c r="H50" s="329"/>
      <c r="L50" s="33"/>
    </row>
    <row r="51" spans="2:47" s="1" customFormat="1" ht="6.95" customHeight="1">
      <c r="B51" s="33"/>
      <c r="L51" s="33"/>
    </row>
    <row r="52" spans="2:47" s="1" customFormat="1" ht="12" customHeight="1">
      <c r="B52" s="33"/>
      <c r="C52" s="28" t="s">
        <v>21</v>
      </c>
      <c r="F52" s="26" t="str">
        <f>F12</f>
        <v xml:space="preserve"> </v>
      </c>
      <c r="I52" s="28" t="s">
        <v>23</v>
      </c>
      <c r="J52" s="50" t="str">
        <f>IF(J12="","",J12)</f>
        <v>16. 1. 2025</v>
      </c>
      <c r="L52" s="33"/>
    </row>
    <row r="53" spans="2:47" s="1" customFormat="1" ht="6.95" customHeight="1">
      <c r="B53" s="33"/>
      <c r="L53" s="33"/>
    </row>
    <row r="54" spans="2:47" s="1" customFormat="1" ht="15.2" customHeight="1">
      <c r="B54" s="33"/>
      <c r="C54" s="28" t="s">
        <v>25</v>
      </c>
      <c r="F54" s="26" t="str">
        <f>E15</f>
        <v>SÚS Pardubického kraje</v>
      </c>
      <c r="I54" s="28" t="s">
        <v>31</v>
      </c>
      <c r="J54" s="31" t="str">
        <f>E21</f>
        <v>APOLO CZ s.r.o.</v>
      </c>
      <c r="L54" s="33"/>
    </row>
    <row r="55" spans="2:47" s="1" customFormat="1" ht="15.2" customHeight="1">
      <c r="B55" s="33"/>
      <c r="C55" s="28" t="s">
        <v>29</v>
      </c>
      <c r="F55" s="26" t="str">
        <f>IF(E18="","",E18)</f>
        <v>Vyplň údaj</v>
      </c>
      <c r="I55" s="28" t="s">
        <v>35</v>
      </c>
      <c r="J55" s="31" t="str">
        <f>E24</f>
        <v>Ing.Jiří Pitra</v>
      </c>
      <c r="L55" s="33"/>
    </row>
    <row r="56" spans="2:47" s="1" customFormat="1" ht="10.35" customHeight="1">
      <c r="B56" s="33"/>
      <c r="L56" s="33"/>
    </row>
    <row r="57" spans="2:47" s="1" customFormat="1" ht="29.25" customHeight="1">
      <c r="B57" s="33"/>
      <c r="C57" s="102" t="s">
        <v>125</v>
      </c>
      <c r="D57" s="96"/>
      <c r="E57" s="96"/>
      <c r="F57" s="96"/>
      <c r="G57" s="96"/>
      <c r="H57" s="96"/>
      <c r="I57" s="96"/>
      <c r="J57" s="103" t="s">
        <v>126</v>
      </c>
      <c r="K57" s="96"/>
      <c r="L57" s="33"/>
    </row>
    <row r="58" spans="2:47" s="1" customFormat="1" ht="10.35" customHeight="1">
      <c r="B58" s="33"/>
      <c r="L58" s="33"/>
    </row>
    <row r="59" spans="2:47" s="1" customFormat="1" ht="22.9" customHeight="1">
      <c r="B59" s="33"/>
      <c r="C59" s="104" t="s">
        <v>71</v>
      </c>
      <c r="J59" s="64">
        <f>J84</f>
        <v>0</v>
      </c>
      <c r="L59" s="33"/>
      <c r="AU59" s="18" t="s">
        <v>127</v>
      </c>
    </row>
    <row r="60" spans="2:47" s="8" customFormat="1" ht="24.95" customHeight="1">
      <c r="B60" s="105"/>
      <c r="D60" s="106" t="s">
        <v>128</v>
      </c>
      <c r="E60" s="107"/>
      <c r="F60" s="107"/>
      <c r="G60" s="107"/>
      <c r="H60" s="107"/>
      <c r="I60" s="107"/>
      <c r="J60" s="108">
        <f>J85</f>
        <v>0</v>
      </c>
      <c r="L60" s="105"/>
    </row>
    <row r="61" spans="2:47" s="9" customFormat="1" ht="19.899999999999999" customHeight="1">
      <c r="B61" s="109"/>
      <c r="D61" s="110" t="s">
        <v>138</v>
      </c>
      <c r="E61" s="111"/>
      <c r="F61" s="111"/>
      <c r="G61" s="111"/>
      <c r="H61" s="111"/>
      <c r="I61" s="111"/>
      <c r="J61" s="112">
        <f>J86</f>
        <v>0</v>
      </c>
      <c r="L61" s="109"/>
    </row>
    <row r="62" spans="2:47" s="9" customFormat="1" ht="19.899999999999999" customHeight="1">
      <c r="B62" s="109"/>
      <c r="D62" s="110" t="s">
        <v>1916</v>
      </c>
      <c r="E62" s="111"/>
      <c r="F62" s="111"/>
      <c r="G62" s="111"/>
      <c r="H62" s="111"/>
      <c r="I62" s="111"/>
      <c r="J62" s="112">
        <f>J89</f>
        <v>0</v>
      </c>
      <c r="L62" s="109"/>
    </row>
    <row r="63" spans="2:47" s="9" customFormat="1" ht="19.899999999999999" customHeight="1">
      <c r="B63" s="109"/>
      <c r="D63" s="110" t="s">
        <v>1917</v>
      </c>
      <c r="E63" s="111"/>
      <c r="F63" s="111"/>
      <c r="G63" s="111"/>
      <c r="H63" s="111"/>
      <c r="I63" s="111"/>
      <c r="J63" s="112">
        <f>J110</f>
        <v>0</v>
      </c>
      <c r="L63" s="109"/>
    </row>
    <row r="64" spans="2:47" s="9" customFormat="1" ht="19.899999999999999" customHeight="1">
      <c r="B64" s="109"/>
      <c r="D64" s="110" t="s">
        <v>140</v>
      </c>
      <c r="E64" s="111"/>
      <c r="F64" s="111"/>
      <c r="G64" s="111"/>
      <c r="H64" s="111"/>
      <c r="I64" s="111"/>
      <c r="J64" s="112">
        <f>J195</f>
        <v>0</v>
      </c>
      <c r="L64" s="109"/>
    </row>
    <row r="65" spans="2:12" s="1" customFormat="1" ht="21.75" customHeight="1">
      <c r="B65" s="33"/>
      <c r="L65" s="33"/>
    </row>
    <row r="66" spans="2:12" s="1" customFormat="1" ht="6.95" customHeight="1">
      <c r="B66" s="42"/>
      <c r="C66" s="43"/>
      <c r="D66" s="43"/>
      <c r="E66" s="43"/>
      <c r="F66" s="43"/>
      <c r="G66" s="43"/>
      <c r="H66" s="43"/>
      <c r="I66" s="43"/>
      <c r="J66" s="43"/>
      <c r="K66" s="43"/>
      <c r="L66" s="33"/>
    </row>
    <row r="70" spans="2:12" s="1" customFormat="1" ht="6.95" customHeight="1">
      <c r="B70" s="44"/>
      <c r="C70" s="45"/>
      <c r="D70" s="45"/>
      <c r="E70" s="45"/>
      <c r="F70" s="45"/>
      <c r="G70" s="45"/>
      <c r="H70" s="45"/>
      <c r="I70" s="45"/>
      <c r="J70" s="45"/>
      <c r="K70" s="45"/>
      <c r="L70" s="33"/>
    </row>
    <row r="71" spans="2:12" s="1" customFormat="1" ht="24.95" customHeight="1">
      <c r="B71" s="33"/>
      <c r="C71" s="22" t="s">
        <v>148</v>
      </c>
      <c r="L71" s="33"/>
    </row>
    <row r="72" spans="2:12" s="1" customFormat="1" ht="6.95" customHeight="1">
      <c r="B72" s="33"/>
      <c r="L72" s="33"/>
    </row>
    <row r="73" spans="2:12" s="1" customFormat="1" ht="12" customHeight="1">
      <c r="B73" s="33"/>
      <c r="C73" s="28" t="s">
        <v>16</v>
      </c>
      <c r="L73" s="33"/>
    </row>
    <row r="74" spans="2:12" s="1" customFormat="1" ht="16.5" customHeight="1">
      <c r="B74" s="33"/>
      <c r="E74" s="330" t="str">
        <f>E7</f>
        <v>Sklad soli Třemošnice</v>
      </c>
      <c r="F74" s="331"/>
      <c r="G74" s="331"/>
      <c r="H74" s="331"/>
      <c r="L74" s="33"/>
    </row>
    <row r="75" spans="2:12" s="1" customFormat="1" ht="12" customHeight="1">
      <c r="B75" s="33"/>
      <c r="C75" s="28" t="s">
        <v>120</v>
      </c>
      <c r="L75" s="33"/>
    </row>
    <row r="76" spans="2:12" s="1" customFormat="1" ht="16.5" customHeight="1">
      <c r="B76" s="33"/>
      <c r="E76" s="320" t="str">
        <f>E9</f>
        <v>D1-04 - Demolice stávajících objektů</v>
      </c>
      <c r="F76" s="329"/>
      <c r="G76" s="329"/>
      <c r="H76" s="329"/>
      <c r="L76" s="33"/>
    </row>
    <row r="77" spans="2:12" s="1" customFormat="1" ht="6.95" customHeight="1">
      <c r="B77" s="33"/>
      <c r="L77" s="33"/>
    </row>
    <row r="78" spans="2:12" s="1" customFormat="1" ht="12" customHeight="1">
      <c r="B78" s="33"/>
      <c r="C78" s="28" t="s">
        <v>21</v>
      </c>
      <c r="F78" s="26" t="str">
        <f>F12</f>
        <v xml:space="preserve"> </v>
      </c>
      <c r="I78" s="28" t="s">
        <v>23</v>
      </c>
      <c r="J78" s="50" t="str">
        <f>IF(J12="","",J12)</f>
        <v>16. 1. 2025</v>
      </c>
      <c r="L78" s="33"/>
    </row>
    <row r="79" spans="2:12" s="1" customFormat="1" ht="6.95" customHeight="1">
      <c r="B79" s="33"/>
      <c r="L79" s="33"/>
    </row>
    <row r="80" spans="2:12" s="1" customFormat="1" ht="15.2" customHeight="1">
      <c r="B80" s="33"/>
      <c r="C80" s="28" t="s">
        <v>25</v>
      </c>
      <c r="F80" s="26" t="str">
        <f>E15</f>
        <v>SÚS Pardubického kraje</v>
      </c>
      <c r="I80" s="28" t="s">
        <v>31</v>
      </c>
      <c r="J80" s="31" t="str">
        <f>E21</f>
        <v>APOLO CZ s.r.o.</v>
      </c>
      <c r="L80" s="33"/>
    </row>
    <row r="81" spans="2:65" s="1" customFormat="1" ht="15.2" customHeight="1">
      <c r="B81" s="33"/>
      <c r="C81" s="28" t="s">
        <v>29</v>
      </c>
      <c r="F81" s="26" t="str">
        <f>IF(E18="","",E18)</f>
        <v>Vyplň údaj</v>
      </c>
      <c r="I81" s="28" t="s">
        <v>35</v>
      </c>
      <c r="J81" s="31" t="str">
        <f>E24</f>
        <v>Ing.Jiří Pitra</v>
      </c>
      <c r="L81" s="33"/>
    </row>
    <row r="82" spans="2:65" s="1" customFormat="1" ht="10.35" customHeight="1">
      <c r="B82" s="33"/>
      <c r="L82" s="33"/>
    </row>
    <row r="83" spans="2:65" s="10" customFormat="1" ht="29.25" customHeight="1">
      <c r="B83" s="113"/>
      <c r="C83" s="114" t="s">
        <v>149</v>
      </c>
      <c r="D83" s="115" t="s">
        <v>58</v>
      </c>
      <c r="E83" s="115" t="s">
        <v>54</v>
      </c>
      <c r="F83" s="115" t="s">
        <v>55</v>
      </c>
      <c r="G83" s="115" t="s">
        <v>150</v>
      </c>
      <c r="H83" s="115" t="s">
        <v>151</v>
      </c>
      <c r="I83" s="115" t="s">
        <v>152</v>
      </c>
      <c r="J83" s="115" t="s">
        <v>126</v>
      </c>
      <c r="K83" s="116" t="s">
        <v>153</v>
      </c>
      <c r="L83" s="113"/>
      <c r="M83" s="57" t="s">
        <v>19</v>
      </c>
      <c r="N83" s="58" t="s">
        <v>43</v>
      </c>
      <c r="O83" s="58" t="s">
        <v>154</v>
      </c>
      <c r="P83" s="58" t="s">
        <v>155</v>
      </c>
      <c r="Q83" s="58" t="s">
        <v>156</v>
      </c>
      <c r="R83" s="58" t="s">
        <v>157</v>
      </c>
      <c r="S83" s="58" t="s">
        <v>158</v>
      </c>
      <c r="T83" s="59" t="s">
        <v>159</v>
      </c>
    </row>
    <row r="84" spans="2:65" s="1" customFormat="1" ht="22.9" customHeight="1">
      <c r="B84" s="33"/>
      <c r="C84" s="62" t="s">
        <v>160</v>
      </c>
      <c r="J84" s="117">
        <f>BK84</f>
        <v>0</v>
      </c>
      <c r="L84" s="33"/>
      <c r="M84" s="60"/>
      <c r="N84" s="51"/>
      <c r="O84" s="51"/>
      <c r="P84" s="118">
        <f>P85</f>
        <v>0</v>
      </c>
      <c r="Q84" s="51"/>
      <c r="R84" s="118">
        <f>R85</f>
        <v>5.5564800000000008E-3</v>
      </c>
      <c r="S84" s="51"/>
      <c r="T84" s="119">
        <f>T85</f>
        <v>363.01966850000002</v>
      </c>
      <c r="AT84" s="18" t="s">
        <v>72</v>
      </c>
      <c r="AU84" s="18" t="s">
        <v>127</v>
      </c>
      <c r="BK84" s="120">
        <f>BK85</f>
        <v>0</v>
      </c>
    </row>
    <row r="85" spans="2:65" s="11" customFormat="1" ht="25.9" customHeight="1">
      <c r="B85" s="121"/>
      <c r="D85" s="122" t="s">
        <v>72</v>
      </c>
      <c r="E85" s="123" t="s">
        <v>161</v>
      </c>
      <c r="F85" s="123" t="s">
        <v>162</v>
      </c>
      <c r="I85" s="124"/>
      <c r="J85" s="125">
        <f>BK85</f>
        <v>0</v>
      </c>
      <c r="L85" s="121"/>
      <c r="M85" s="126"/>
      <c r="P85" s="127">
        <f>P86+P89+P110+P195</f>
        <v>0</v>
      </c>
      <c r="R85" s="127">
        <f>R86+R89+R110+R195</f>
        <v>5.5564800000000008E-3</v>
      </c>
      <c r="T85" s="128">
        <f>T86+T89+T110+T195</f>
        <v>363.01966850000002</v>
      </c>
      <c r="AR85" s="122" t="s">
        <v>80</v>
      </c>
      <c r="AT85" s="129" t="s">
        <v>72</v>
      </c>
      <c r="AU85" s="129" t="s">
        <v>73</v>
      </c>
      <c r="AY85" s="122" t="s">
        <v>163</v>
      </c>
      <c r="BK85" s="130">
        <f>BK86+BK89+BK110+BK195</f>
        <v>0</v>
      </c>
    </row>
    <row r="86" spans="2:65" s="11" customFormat="1" ht="22.9" customHeight="1">
      <c r="B86" s="121"/>
      <c r="D86" s="122" t="s">
        <v>72</v>
      </c>
      <c r="E86" s="131" t="s">
        <v>669</v>
      </c>
      <c r="F86" s="131" t="s">
        <v>670</v>
      </c>
      <c r="I86" s="124"/>
      <c r="J86" s="132">
        <f>BK86</f>
        <v>0</v>
      </c>
      <c r="L86" s="121"/>
      <c r="M86" s="126"/>
      <c r="P86" s="127">
        <f>SUM(P87:P88)</f>
        <v>0</v>
      </c>
      <c r="R86" s="127">
        <f>SUM(R87:R88)</f>
        <v>0</v>
      </c>
      <c r="T86" s="128">
        <f>SUM(T87:T88)</f>
        <v>0</v>
      </c>
      <c r="AR86" s="122" t="s">
        <v>80</v>
      </c>
      <c r="AT86" s="129" t="s">
        <v>72</v>
      </c>
      <c r="AU86" s="129" t="s">
        <v>80</v>
      </c>
      <c r="AY86" s="122" t="s">
        <v>163</v>
      </c>
      <c r="BK86" s="130">
        <f>SUM(BK87:BK88)</f>
        <v>0</v>
      </c>
    </row>
    <row r="87" spans="2:65" s="1" customFormat="1" ht="37.9" customHeight="1">
      <c r="B87" s="33"/>
      <c r="C87" s="133" t="s">
        <v>80</v>
      </c>
      <c r="D87" s="133" t="s">
        <v>166</v>
      </c>
      <c r="E87" s="134" t="s">
        <v>1918</v>
      </c>
      <c r="F87" s="135" t="s">
        <v>1919</v>
      </c>
      <c r="G87" s="136" t="s">
        <v>674</v>
      </c>
      <c r="H87" s="137">
        <v>5</v>
      </c>
      <c r="I87" s="138"/>
      <c r="J87" s="139">
        <f>ROUND(I87*H87,2)</f>
        <v>0</v>
      </c>
      <c r="K87" s="135" t="s">
        <v>169</v>
      </c>
      <c r="L87" s="33"/>
      <c r="M87" s="140" t="s">
        <v>19</v>
      </c>
      <c r="N87" s="141" t="s">
        <v>44</v>
      </c>
      <c r="P87" s="142">
        <f>O87*H87</f>
        <v>0</v>
      </c>
      <c r="Q87" s="142">
        <v>0</v>
      </c>
      <c r="R87" s="142">
        <f>Q87*H87</f>
        <v>0</v>
      </c>
      <c r="S87" s="142">
        <v>0</v>
      </c>
      <c r="T87" s="143">
        <f>S87*H87</f>
        <v>0</v>
      </c>
      <c r="AR87" s="144" t="s">
        <v>90</v>
      </c>
      <c r="AT87" s="144" t="s">
        <v>166</v>
      </c>
      <c r="AU87" s="144" t="s">
        <v>82</v>
      </c>
      <c r="AY87" s="18" t="s">
        <v>163</v>
      </c>
      <c r="BE87" s="145">
        <f>IF(N87="základní",J87,0)</f>
        <v>0</v>
      </c>
      <c r="BF87" s="145">
        <f>IF(N87="snížená",J87,0)</f>
        <v>0</v>
      </c>
      <c r="BG87" s="145">
        <f>IF(N87="zákl. přenesená",J87,0)</f>
        <v>0</v>
      </c>
      <c r="BH87" s="145">
        <f>IF(N87="sníž. přenesená",J87,0)</f>
        <v>0</v>
      </c>
      <c r="BI87" s="145">
        <f>IF(N87="nulová",J87,0)</f>
        <v>0</v>
      </c>
      <c r="BJ87" s="18" t="s">
        <v>80</v>
      </c>
      <c r="BK87" s="145">
        <f>ROUND(I87*H87,2)</f>
        <v>0</v>
      </c>
      <c r="BL87" s="18" t="s">
        <v>90</v>
      </c>
      <c r="BM87" s="144" t="s">
        <v>1920</v>
      </c>
    </row>
    <row r="88" spans="2:65" s="1" customFormat="1">
      <c r="B88" s="33"/>
      <c r="D88" s="146" t="s">
        <v>171</v>
      </c>
      <c r="F88" s="147" t="s">
        <v>1921</v>
      </c>
      <c r="I88" s="148"/>
      <c r="L88" s="33"/>
      <c r="M88" s="149"/>
      <c r="T88" s="54"/>
      <c r="AT88" s="18" t="s">
        <v>171</v>
      </c>
      <c r="AU88" s="18" t="s">
        <v>82</v>
      </c>
    </row>
    <row r="89" spans="2:65" s="11" customFormat="1" ht="22.9" customHeight="1">
      <c r="B89" s="121"/>
      <c r="D89" s="122" t="s">
        <v>72</v>
      </c>
      <c r="E89" s="131" t="s">
        <v>790</v>
      </c>
      <c r="F89" s="131" t="s">
        <v>1922</v>
      </c>
      <c r="I89" s="124"/>
      <c r="J89" s="132">
        <f>BK89</f>
        <v>0</v>
      </c>
      <c r="L89" s="121"/>
      <c r="M89" s="126"/>
      <c r="P89" s="127">
        <f>SUM(P90:P109)</f>
        <v>0</v>
      </c>
      <c r="R89" s="127">
        <f>SUM(R90:R109)</f>
        <v>0</v>
      </c>
      <c r="T89" s="128">
        <f>SUM(T90:T109)</f>
        <v>54.175678000000005</v>
      </c>
      <c r="AR89" s="122" t="s">
        <v>80</v>
      </c>
      <c r="AT89" s="129" t="s">
        <v>72</v>
      </c>
      <c r="AU89" s="129" t="s">
        <v>80</v>
      </c>
      <c r="AY89" s="122" t="s">
        <v>163</v>
      </c>
      <c r="BK89" s="130">
        <f>SUM(BK90:BK109)</f>
        <v>0</v>
      </c>
    </row>
    <row r="90" spans="2:65" s="1" customFormat="1" ht="24.2" customHeight="1">
      <c r="B90" s="33"/>
      <c r="C90" s="133" t="s">
        <v>82</v>
      </c>
      <c r="D90" s="133" t="s">
        <v>166</v>
      </c>
      <c r="E90" s="134" t="s">
        <v>1923</v>
      </c>
      <c r="F90" s="135" t="s">
        <v>1924</v>
      </c>
      <c r="G90" s="136" t="s">
        <v>394</v>
      </c>
      <c r="H90" s="137">
        <v>1</v>
      </c>
      <c r="I90" s="138"/>
      <c r="J90" s="139">
        <f>ROUND(I90*H90,2)</f>
        <v>0</v>
      </c>
      <c r="K90" s="135" t="s">
        <v>19</v>
      </c>
      <c r="L90" s="33"/>
      <c r="M90" s="140" t="s">
        <v>19</v>
      </c>
      <c r="N90" s="141" t="s">
        <v>44</v>
      </c>
      <c r="P90" s="142">
        <f>O90*H90</f>
        <v>0</v>
      </c>
      <c r="Q90" s="142">
        <v>0</v>
      </c>
      <c r="R90" s="142">
        <f>Q90*H90</f>
        <v>0</v>
      </c>
      <c r="S90" s="142">
        <v>0</v>
      </c>
      <c r="T90" s="143">
        <f>S90*H90</f>
        <v>0</v>
      </c>
      <c r="AR90" s="144" t="s">
        <v>90</v>
      </c>
      <c r="AT90" s="144" t="s">
        <v>166</v>
      </c>
      <c r="AU90" s="144" t="s">
        <v>82</v>
      </c>
      <c r="AY90" s="18" t="s">
        <v>163</v>
      </c>
      <c r="BE90" s="145">
        <f>IF(N90="základní",J90,0)</f>
        <v>0</v>
      </c>
      <c r="BF90" s="145">
        <f>IF(N90="snížená",J90,0)</f>
        <v>0</v>
      </c>
      <c r="BG90" s="145">
        <f>IF(N90="zákl. přenesená",J90,0)</f>
        <v>0</v>
      </c>
      <c r="BH90" s="145">
        <f>IF(N90="sníž. přenesená",J90,0)</f>
        <v>0</v>
      </c>
      <c r="BI90" s="145">
        <f>IF(N90="nulová",J90,0)</f>
        <v>0</v>
      </c>
      <c r="BJ90" s="18" t="s">
        <v>80</v>
      </c>
      <c r="BK90" s="145">
        <f>ROUND(I90*H90,2)</f>
        <v>0</v>
      </c>
      <c r="BL90" s="18" t="s">
        <v>90</v>
      </c>
      <c r="BM90" s="144" t="s">
        <v>1925</v>
      </c>
    </row>
    <row r="91" spans="2:65" s="1" customFormat="1" ht="24.2" customHeight="1">
      <c r="B91" s="33"/>
      <c r="C91" s="133" t="s">
        <v>181</v>
      </c>
      <c r="D91" s="133" t="s">
        <v>166</v>
      </c>
      <c r="E91" s="134" t="s">
        <v>1926</v>
      </c>
      <c r="F91" s="135" t="s">
        <v>1927</v>
      </c>
      <c r="G91" s="136" t="s">
        <v>107</v>
      </c>
      <c r="H91" s="137">
        <v>1209.402</v>
      </c>
      <c r="I91" s="138"/>
      <c r="J91" s="139">
        <f>ROUND(I91*H91,2)</f>
        <v>0</v>
      </c>
      <c r="K91" s="135" t="s">
        <v>169</v>
      </c>
      <c r="L91" s="33"/>
      <c r="M91" s="140" t="s">
        <v>19</v>
      </c>
      <c r="N91" s="141" t="s">
        <v>44</v>
      </c>
      <c r="P91" s="142">
        <f>O91*H91</f>
        <v>0</v>
      </c>
      <c r="Q91" s="142">
        <v>0</v>
      </c>
      <c r="R91" s="142">
        <f>Q91*H91</f>
        <v>0</v>
      </c>
      <c r="S91" s="142">
        <v>3.9E-2</v>
      </c>
      <c r="T91" s="143">
        <f>S91*H91</f>
        <v>47.166678000000005</v>
      </c>
      <c r="AR91" s="144" t="s">
        <v>90</v>
      </c>
      <c r="AT91" s="144" t="s">
        <v>166</v>
      </c>
      <c r="AU91" s="144" t="s">
        <v>82</v>
      </c>
      <c r="AY91" s="18" t="s">
        <v>163</v>
      </c>
      <c r="BE91" s="145">
        <f>IF(N91="základní",J91,0)</f>
        <v>0</v>
      </c>
      <c r="BF91" s="145">
        <f>IF(N91="snížená",J91,0)</f>
        <v>0</v>
      </c>
      <c r="BG91" s="145">
        <f>IF(N91="zákl. přenesená",J91,0)</f>
        <v>0</v>
      </c>
      <c r="BH91" s="145">
        <f>IF(N91="sníž. přenesená",J91,0)</f>
        <v>0</v>
      </c>
      <c r="BI91" s="145">
        <f>IF(N91="nulová",J91,0)</f>
        <v>0</v>
      </c>
      <c r="BJ91" s="18" t="s">
        <v>80</v>
      </c>
      <c r="BK91" s="145">
        <f>ROUND(I91*H91,2)</f>
        <v>0</v>
      </c>
      <c r="BL91" s="18" t="s">
        <v>90</v>
      </c>
      <c r="BM91" s="144" t="s">
        <v>1928</v>
      </c>
    </row>
    <row r="92" spans="2:65" s="1" customFormat="1">
      <c r="B92" s="33"/>
      <c r="D92" s="146" t="s">
        <v>171</v>
      </c>
      <c r="F92" s="147" t="s">
        <v>1929</v>
      </c>
      <c r="I92" s="148"/>
      <c r="L92" s="33"/>
      <c r="M92" s="149"/>
      <c r="T92" s="54"/>
      <c r="AT92" s="18" t="s">
        <v>171</v>
      </c>
      <c r="AU92" s="18" t="s">
        <v>82</v>
      </c>
    </row>
    <row r="93" spans="2:65" s="1" customFormat="1">
      <c r="B93" s="33"/>
      <c r="D93" s="150" t="s">
        <v>173</v>
      </c>
      <c r="F93" s="151" t="s">
        <v>1930</v>
      </c>
      <c r="I93" s="148"/>
      <c r="L93" s="33"/>
      <c r="M93" s="149"/>
      <c r="T93" s="54"/>
      <c r="AT93" s="18" t="s">
        <v>173</v>
      </c>
      <c r="AU93" s="18" t="s">
        <v>82</v>
      </c>
    </row>
    <row r="94" spans="2:65" s="12" customFormat="1">
      <c r="B94" s="152"/>
      <c r="D94" s="150" t="s">
        <v>175</v>
      </c>
      <c r="E94" s="153" t="s">
        <v>19</v>
      </c>
      <c r="F94" s="154" t="s">
        <v>1931</v>
      </c>
      <c r="H94" s="153" t="s">
        <v>19</v>
      </c>
      <c r="I94" s="155"/>
      <c r="L94" s="152"/>
      <c r="M94" s="156"/>
      <c r="T94" s="157"/>
      <c r="AT94" s="153" t="s">
        <v>175</v>
      </c>
      <c r="AU94" s="153" t="s">
        <v>82</v>
      </c>
      <c r="AV94" s="12" t="s">
        <v>80</v>
      </c>
      <c r="AW94" s="12" t="s">
        <v>34</v>
      </c>
      <c r="AX94" s="12" t="s">
        <v>73</v>
      </c>
      <c r="AY94" s="153" t="s">
        <v>163</v>
      </c>
    </row>
    <row r="95" spans="2:65" s="12" customFormat="1">
      <c r="B95" s="152"/>
      <c r="D95" s="150" t="s">
        <v>175</v>
      </c>
      <c r="E95" s="153" t="s">
        <v>19</v>
      </c>
      <c r="F95" s="154" t="s">
        <v>1932</v>
      </c>
      <c r="H95" s="153" t="s">
        <v>19</v>
      </c>
      <c r="I95" s="155"/>
      <c r="L95" s="152"/>
      <c r="M95" s="156"/>
      <c r="T95" s="157"/>
      <c r="AT95" s="153" t="s">
        <v>175</v>
      </c>
      <c r="AU95" s="153" t="s">
        <v>82</v>
      </c>
      <c r="AV95" s="12" t="s">
        <v>80</v>
      </c>
      <c r="AW95" s="12" t="s">
        <v>34</v>
      </c>
      <c r="AX95" s="12" t="s">
        <v>73</v>
      </c>
      <c r="AY95" s="153" t="s">
        <v>163</v>
      </c>
    </row>
    <row r="96" spans="2:65" s="12" customFormat="1">
      <c r="B96" s="152"/>
      <c r="D96" s="150" t="s">
        <v>175</v>
      </c>
      <c r="E96" s="153" t="s">
        <v>19</v>
      </c>
      <c r="F96" s="154" t="s">
        <v>1933</v>
      </c>
      <c r="H96" s="153" t="s">
        <v>19</v>
      </c>
      <c r="I96" s="155"/>
      <c r="L96" s="152"/>
      <c r="M96" s="156"/>
      <c r="T96" s="157"/>
      <c r="AT96" s="153" t="s">
        <v>175</v>
      </c>
      <c r="AU96" s="153" t="s">
        <v>82</v>
      </c>
      <c r="AV96" s="12" t="s">
        <v>80</v>
      </c>
      <c r="AW96" s="12" t="s">
        <v>34</v>
      </c>
      <c r="AX96" s="12" t="s">
        <v>73</v>
      </c>
      <c r="AY96" s="153" t="s">
        <v>163</v>
      </c>
    </row>
    <row r="97" spans="2:65" s="12" customFormat="1">
      <c r="B97" s="152"/>
      <c r="D97" s="150" t="s">
        <v>175</v>
      </c>
      <c r="E97" s="153" t="s">
        <v>19</v>
      </c>
      <c r="F97" s="154" t="s">
        <v>1934</v>
      </c>
      <c r="H97" s="153" t="s">
        <v>19</v>
      </c>
      <c r="I97" s="155"/>
      <c r="L97" s="152"/>
      <c r="M97" s="156"/>
      <c r="T97" s="157"/>
      <c r="AT97" s="153" t="s">
        <v>175</v>
      </c>
      <c r="AU97" s="153" t="s">
        <v>82</v>
      </c>
      <c r="AV97" s="12" t="s">
        <v>80</v>
      </c>
      <c r="AW97" s="12" t="s">
        <v>34</v>
      </c>
      <c r="AX97" s="12" t="s">
        <v>73</v>
      </c>
      <c r="AY97" s="153" t="s">
        <v>163</v>
      </c>
    </row>
    <row r="98" spans="2:65" s="12" customFormat="1">
      <c r="B98" s="152"/>
      <c r="D98" s="150" t="s">
        <v>175</v>
      </c>
      <c r="E98" s="153" t="s">
        <v>19</v>
      </c>
      <c r="F98" s="154" t="s">
        <v>1935</v>
      </c>
      <c r="H98" s="153" t="s">
        <v>19</v>
      </c>
      <c r="I98" s="155"/>
      <c r="L98" s="152"/>
      <c r="M98" s="156"/>
      <c r="T98" s="157"/>
      <c r="AT98" s="153" t="s">
        <v>175</v>
      </c>
      <c r="AU98" s="153" t="s">
        <v>82</v>
      </c>
      <c r="AV98" s="12" t="s">
        <v>80</v>
      </c>
      <c r="AW98" s="12" t="s">
        <v>34</v>
      </c>
      <c r="AX98" s="12" t="s">
        <v>73</v>
      </c>
      <c r="AY98" s="153" t="s">
        <v>163</v>
      </c>
    </row>
    <row r="99" spans="2:65" s="13" customFormat="1">
      <c r="B99" s="158"/>
      <c r="D99" s="150" t="s">
        <v>175</v>
      </c>
      <c r="E99" s="159" t="s">
        <v>19</v>
      </c>
      <c r="F99" s="160" t="s">
        <v>1936</v>
      </c>
      <c r="H99" s="161">
        <v>1209.402</v>
      </c>
      <c r="I99" s="162"/>
      <c r="L99" s="158"/>
      <c r="M99" s="163"/>
      <c r="T99" s="164"/>
      <c r="AT99" s="159" t="s">
        <v>175</v>
      </c>
      <c r="AU99" s="159" t="s">
        <v>82</v>
      </c>
      <c r="AV99" s="13" t="s">
        <v>82</v>
      </c>
      <c r="AW99" s="13" t="s">
        <v>34</v>
      </c>
      <c r="AX99" s="13" t="s">
        <v>73</v>
      </c>
      <c r="AY99" s="159" t="s">
        <v>163</v>
      </c>
    </row>
    <row r="100" spans="2:65" s="14" customFormat="1">
      <c r="B100" s="165"/>
      <c r="D100" s="150" t="s">
        <v>175</v>
      </c>
      <c r="E100" s="166" t="s">
        <v>19</v>
      </c>
      <c r="F100" s="167" t="s">
        <v>214</v>
      </c>
      <c r="H100" s="168">
        <v>1209.402</v>
      </c>
      <c r="I100" s="169"/>
      <c r="L100" s="165"/>
      <c r="M100" s="170"/>
      <c r="T100" s="171"/>
      <c r="AT100" s="166" t="s">
        <v>175</v>
      </c>
      <c r="AU100" s="166" t="s">
        <v>82</v>
      </c>
      <c r="AV100" s="14" t="s">
        <v>90</v>
      </c>
      <c r="AW100" s="14" t="s">
        <v>34</v>
      </c>
      <c r="AX100" s="14" t="s">
        <v>80</v>
      </c>
      <c r="AY100" s="166" t="s">
        <v>163</v>
      </c>
    </row>
    <row r="101" spans="2:65" s="1" customFormat="1" ht="49.15" customHeight="1">
      <c r="B101" s="33"/>
      <c r="C101" s="133" t="s">
        <v>90</v>
      </c>
      <c r="D101" s="133" t="s">
        <v>166</v>
      </c>
      <c r="E101" s="134" t="s">
        <v>1937</v>
      </c>
      <c r="F101" s="135" t="s">
        <v>1938</v>
      </c>
      <c r="G101" s="136" t="s">
        <v>218</v>
      </c>
      <c r="H101" s="137">
        <v>47.167000000000002</v>
      </c>
      <c r="I101" s="138"/>
      <c r="J101" s="139">
        <f>ROUND(I101*H101,2)</f>
        <v>0</v>
      </c>
      <c r="K101" s="135" t="s">
        <v>19</v>
      </c>
      <c r="L101" s="33"/>
      <c r="M101" s="140" t="s">
        <v>19</v>
      </c>
      <c r="N101" s="141" t="s">
        <v>44</v>
      </c>
      <c r="P101" s="142">
        <f>O101*H101</f>
        <v>0</v>
      </c>
      <c r="Q101" s="142">
        <v>0</v>
      </c>
      <c r="R101" s="142">
        <f>Q101*H101</f>
        <v>0</v>
      </c>
      <c r="S101" s="142">
        <v>0</v>
      </c>
      <c r="T101" s="143">
        <f>S101*H101</f>
        <v>0</v>
      </c>
      <c r="AR101" s="144" t="s">
        <v>90</v>
      </c>
      <c r="AT101" s="144" t="s">
        <v>166</v>
      </c>
      <c r="AU101" s="144" t="s">
        <v>82</v>
      </c>
      <c r="AY101" s="18" t="s">
        <v>163</v>
      </c>
      <c r="BE101" s="145">
        <f>IF(N101="základní",J101,0)</f>
        <v>0</v>
      </c>
      <c r="BF101" s="145">
        <f>IF(N101="snížená",J101,0)</f>
        <v>0</v>
      </c>
      <c r="BG101" s="145">
        <f>IF(N101="zákl. přenesená",J101,0)</f>
        <v>0</v>
      </c>
      <c r="BH101" s="145">
        <f>IF(N101="sníž. přenesená",J101,0)</f>
        <v>0</v>
      </c>
      <c r="BI101" s="145">
        <f>IF(N101="nulová",J101,0)</f>
        <v>0</v>
      </c>
      <c r="BJ101" s="18" t="s">
        <v>80</v>
      </c>
      <c r="BK101" s="145">
        <f>ROUND(I101*H101,2)</f>
        <v>0</v>
      </c>
      <c r="BL101" s="18" t="s">
        <v>90</v>
      </c>
      <c r="BM101" s="144" t="s">
        <v>1939</v>
      </c>
    </row>
    <row r="102" spans="2:65" s="1" customFormat="1" ht="33" customHeight="1">
      <c r="B102" s="33"/>
      <c r="C102" s="133" t="s">
        <v>194</v>
      </c>
      <c r="D102" s="133" t="s">
        <v>166</v>
      </c>
      <c r="E102" s="134" t="s">
        <v>1940</v>
      </c>
      <c r="F102" s="135" t="s">
        <v>1941</v>
      </c>
      <c r="G102" s="136" t="s">
        <v>218</v>
      </c>
      <c r="H102" s="137">
        <v>7.0090000000000003</v>
      </c>
      <c r="I102" s="138"/>
      <c r="J102" s="139">
        <f>ROUND(I102*H102,2)</f>
        <v>0</v>
      </c>
      <c r="K102" s="135" t="s">
        <v>169</v>
      </c>
      <c r="L102" s="33"/>
      <c r="M102" s="140" t="s">
        <v>19</v>
      </c>
      <c r="N102" s="141" t="s">
        <v>44</v>
      </c>
      <c r="P102" s="142">
        <f>O102*H102</f>
        <v>0</v>
      </c>
      <c r="Q102" s="142">
        <v>0</v>
      </c>
      <c r="R102" s="142">
        <f>Q102*H102</f>
        <v>0</v>
      </c>
      <c r="S102" s="142">
        <v>1</v>
      </c>
      <c r="T102" s="143">
        <f>S102*H102</f>
        <v>7.0090000000000003</v>
      </c>
      <c r="AR102" s="144" t="s">
        <v>90</v>
      </c>
      <c r="AT102" s="144" t="s">
        <v>166</v>
      </c>
      <c r="AU102" s="144" t="s">
        <v>82</v>
      </c>
      <c r="AY102" s="18" t="s">
        <v>163</v>
      </c>
      <c r="BE102" s="145">
        <f>IF(N102="základní",J102,0)</f>
        <v>0</v>
      </c>
      <c r="BF102" s="145">
        <f>IF(N102="snížená",J102,0)</f>
        <v>0</v>
      </c>
      <c r="BG102" s="145">
        <f>IF(N102="zákl. přenesená",J102,0)</f>
        <v>0</v>
      </c>
      <c r="BH102" s="145">
        <f>IF(N102="sníž. přenesená",J102,0)</f>
        <v>0</v>
      </c>
      <c r="BI102" s="145">
        <f>IF(N102="nulová",J102,0)</f>
        <v>0</v>
      </c>
      <c r="BJ102" s="18" t="s">
        <v>80</v>
      </c>
      <c r="BK102" s="145">
        <f>ROUND(I102*H102,2)</f>
        <v>0</v>
      </c>
      <c r="BL102" s="18" t="s">
        <v>90</v>
      </c>
      <c r="BM102" s="144" t="s">
        <v>1942</v>
      </c>
    </row>
    <row r="103" spans="2:65" s="1" customFormat="1">
      <c r="B103" s="33"/>
      <c r="D103" s="146" t="s">
        <v>171</v>
      </c>
      <c r="F103" s="147" t="s">
        <v>1943</v>
      </c>
      <c r="I103" s="148"/>
      <c r="L103" s="33"/>
      <c r="M103" s="149"/>
      <c r="T103" s="54"/>
      <c r="AT103" s="18" t="s">
        <v>171</v>
      </c>
      <c r="AU103" s="18" t="s">
        <v>82</v>
      </c>
    </row>
    <row r="104" spans="2:65" s="12" customFormat="1">
      <c r="B104" s="152"/>
      <c r="D104" s="150" t="s">
        <v>175</v>
      </c>
      <c r="E104" s="153" t="s">
        <v>19</v>
      </c>
      <c r="F104" s="154" t="s">
        <v>1944</v>
      </c>
      <c r="H104" s="153" t="s">
        <v>19</v>
      </c>
      <c r="I104" s="155"/>
      <c r="L104" s="152"/>
      <c r="M104" s="156"/>
      <c r="T104" s="157"/>
      <c r="AT104" s="153" t="s">
        <v>175</v>
      </c>
      <c r="AU104" s="153" t="s">
        <v>82</v>
      </c>
      <c r="AV104" s="12" t="s">
        <v>80</v>
      </c>
      <c r="AW104" s="12" t="s">
        <v>34</v>
      </c>
      <c r="AX104" s="12" t="s">
        <v>73</v>
      </c>
      <c r="AY104" s="153" t="s">
        <v>163</v>
      </c>
    </row>
    <row r="105" spans="2:65" s="12" customFormat="1">
      <c r="B105" s="152"/>
      <c r="D105" s="150" t="s">
        <v>175</v>
      </c>
      <c r="E105" s="153" t="s">
        <v>19</v>
      </c>
      <c r="F105" s="154" t="s">
        <v>1945</v>
      </c>
      <c r="H105" s="153" t="s">
        <v>19</v>
      </c>
      <c r="I105" s="155"/>
      <c r="L105" s="152"/>
      <c r="M105" s="156"/>
      <c r="T105" s="157"/>
      <c r="AT105" s="153" t="s">
        <v>175</v>
      </c>
      <c r="AU105" s="153" t="s">
        <v>82</v>
      </c>
      <c r="AV105" s="12" t="s">
        <v>80</v>
      </c>
      <c r="AW105" s="12" t="s">
        <v>34</v>
      </c>
      <c r="AX105" s="12" t="s">
        <v>73</v>
      </c>
      <c r="AY105" s="153" t="s">
        <v>163</v>
      </c>
    </row>
    <row r="106" spans="2:65" s="12" customFormat="1">
      <c r="B106" s="152"/>
      <c r="D106" s="150" t="s">
        <v>175</v>
      </c>
      <c r="E106" s="153" t="s">
        <v>19</v>
      </c>
      <c r="F106" s="154" t="s">
        <v>1935</v>
      </c>
      <c r="H106" s="153" t="s">
        <v>19</v>
      </c>
      <c r="I106" s="155"/>
      <c r="L106" s="152"/>
      <c r="M106" s="156"/>
      <c r="T106" s="157"/>
      <c r="AT106" s="153" t="s">
        <v>175</v>
      </c>
      <c r="AU106" s="153" t="s">
        <v>82</v>
      </c>
      <c r="AV106" s="12" t="s">
        <v>80</v>
      </c>
      <c r="AW106" s="12" t="s">
        <v>34</v>
      </c>
      <c r="AX106" s="12" t="s">
        <v>73</v>
      </c>
      <c r="AY106" s="153" t="s">
        <v>163</v>
      </c>
    </row>
    <row r="107" spans="2:65" s="13" customFormat="1">
      <c r="B107" s="158"/>
      <c r="D107" s="150" t="s">
        <v>175</v>
      </c>
      <c r="E107" s="159" t="s">
        <v>19</v>
      </c>
      <c r="F107" s="160" t="s">
        <v>1946</v>
      </c>
      <c r="H107" s="161">
        <v>7.0090000000000003</v>
      </c>
      <c r="I107" s="162"/>
      <c r="L107" s="158"/>
      <c r="M107" s="163"/>
      <c r="T107" s="164"/>
      <c r="AT107" s="159" t="s">
        <v>175</v>
      </c>
      <c r="AU107" s="159" t="s">
        <v>82</v>
      </c>
      <c r="AV107" s="13" t="s">
        <v>82</v>
      </c>
      <c r="AW107" s="13" t="s">
        <v>34</v>
      </c>
      <c r="AX107" s="13" t="s">
        <v>73</v>
      </c>
      <c r="AY107" s="159" t="s">
        <v>163</v>
      </c>
    </row>
    <row r="108" spans="2:65" s="14" customFormat="1">
      <c r="B108" s="165"/>
      <c r="D108" s="150" t="s">
        <v>175</v>
      </c>
      <c r="E108" s="166" t="s">
        <v>19</v>
      </c>
      <c r="F108" s="167" t="s">
        <v>214</v>
      </c>
      <c r="H108" s="168">
        <v>7.0090000000000003</v>
      </c>
      <c r="I108" s="169"/>
      <c r="L108" s="165"/>
      <c r="M108" s="170"/>
      <c r="T108" s="171"/>
      <c r="AT108" s="166" t="s">
        <v>175</v>
      </c>
      <c r="AU108" s="166" t="s">
        <v>82</v>
      </c>
      <c r="AV108" s="14" t="s">
        <v>90</v>
      </c>
      <c r="AW108" s="14" t="s">
        <v>34</v>
      </c>
      <c r="AX108" s="14" t="s">
        <v>80</v>
      </c>
      <c r="AY108" s="166" t="s">
        <v>163</v>
      </c>
    </row>
    <row r="109" spans="2:65" s="1" customFormat="1" ht="37.9" customHeight="1">
      <c r="B109" s="33"/>
      <c r="C109" s="133" t="s">
        <v>199</v>
      </c>
      <c r="D109" s="133" t="s">
        <v>166</v>
      </c>
      <c r="E109" s="134" t="s">
        <v>1947</v>
      </c>
      <c r="F109" s="135" t="s">
        <v>1948</v>
      </c>
      <c r="G109" s="136" t="s">
        <v>218</v>
      </c>
      <c r="H109" s="137">
        <v>7.0090000000000003</v>
      </c>
      <c r="I109" s="138"/>
      <c r="J109" s="139">
        <f>ROUND(I109*H109,2)</f>
        <v>0</v>
      </c>
      <c r="K109" s="135" t="s">
        <v>19</v>
      </c>
      <c r="L109" s="33"/>
      <c r="M109" s="140" t="s">
        <v>19</v>
      </c>
      <c r="N109" s="141" t="s">
        <v>44</v>
      </c>
      <c r="P109" s="142">
        <f>O109*H109</f>
        <v>0</v>
      </c>
      <c r="Q109" s="142">
        <v>0</v>
      </c>
      <c r="R109" s="142">
        <f>Q109*H109</f>
        <v>0</v>
      </c>
      <c r="S109" s="142">
        <v>0</v>
      </c>
      <c r="T109" s="143">
        <f>S109*H109</f>
        <v>0</v>
      </c>
      <c r="AR109" s="144" t="s">
        <v>90</v>
      </c>
      <c r="AT109" s="144" t="s">
        <v>166</v>
      </c>
      <c r="AU109" s="144" t="s">
        <v>82</v>
      </c>
      <c r="AY109" s="18" t="s">
        <v>163</v>
      </c>
      <c r="BE109" s="145">
        <f>IF(N109="základní",J109,0)</f>
        <v>0</v>
      </c>
      <c r="BF109" s="145">
        <f>IF(N109="snížená",J109,0)</f>
        <v>0</v>
      </c>
      <c r="BG109" s="145">
        <f>IF(N109="zákl. přenesená",J109,0)</f>
        <v>0</v>
      </c>
      <c r="BH109" s="145">
        <f>IF(N109="sníž. přenesená",J109,0)</f>
        <v>0</v>
      </c>
      <c r="BI109" s="145">
        <f>IF(N109="nulová",J109,0)</f>
        <v>0</v>
      </c>
      <c r="BJ109" s="18" t="s">
        <v>80</v>
      </c>
      <c r="BK109" s="145">
        <f>ROUND(I109*H109,2)</f>
        <v>0</v>
      </c>
      <c r="BL109" s="18" t="s">
        <v>90</v>
      </c>
      <c r="BM109" s="144" t="s">
        <v>1949</v>
      </c>
    </row>
    <row r="110" spans="2:65" s="11" customFormat="1" ht="22.9" customHeight="1">
      <c r="B110" s="121"/>
      <c r="D110" s="122" t="s">
        <v>72</v>
      </c>
      <c r="E110" s="131" t="s">
        <v>1950</v>
      </c>
      <c r="F110" s="131" t="s">
        <v>1951</v>
      </c>
      <c r="I110" s="124"/>
      <c r="J110" s="132">
        <f>BK110</f>
        <v>0</v>
      </c>
      <c r="L110" s="121"/>
      <c r="M110" s="126"/>
      <c r="P110" s="127">
        <f>SUM(P111:P194)</f>
        <v>0</v>
      </c>
      <c r="R110" s="127">
        <f>SUM(R111:R194)</f>
        <v>5.5564800000000008E-3</v>
      </c>
      <c r="T110" s="128">
        <f>SUM(T111:T194)</f>
        <v>308.84399050000002</v>
      </c>
      <c r="AR110" s="122" t="s">
        <v>80</v>
      </c>
      <c r="AT110" s="129" t="s">
        <v>72</v>
      </c>
      <c r="AU110" s="129" t="s">
        <v>80</v>
      </c>
      <c r="AY110" s="122" t="s">
        <v>163</v>
      </c>
      <c r="BK110" s="130">
        <f>SUM(BK111:BK194)</f>
        <v>0</v>
      </c>
    </row>
    <row r="111" spans="2:65" s="1" customFormat="1" ht="44.25" customHeight="1">
      <c r="B111" s="33"/>
      <c r="C111" s="133" t="s">
        <v>205</v>
      </c>
      <c r="D111" s="133" t="s">
        <v>166</v>
      </c>
      <c r="E111" s="134" t="s">
        <v>1952</v>
      </c>
      <c r="F111" s="135" t="s">
        <v>1953</v>
      </c>
      <c r="G111" s="136" t="s">
        <v>111</v>
      </c>
      <c r="H111" s="137">
        <v>277.82400000000001</v>
      </c>
      <c r="I111" s="138"/>
      <c r="J111" s="139">
        <f>ROUND(I111*H111,2)</f>
        <v>0</v>
      </c>
      <c r="K111" s="135" t="s">
        <v>169</v>
      </c>
      <c r="L111" s="33"/>
      <c r="M111" s="140" t="s">
        <v>19</v>
      </c>
      <c r="N111" s="141" t="s">
        <v>44</v>
      </c>
      <c r="P111" s="142">
        <f>O111*H111</f>
        <v>0</v>
      </c>
      <c r="Q111" s="142">
        <v>2.0000000000000002E-5</v>
      </c>
      <c r="R111" s="142">
        <f>Q111*H111</f>
        <v>5.5564800000000008E-3</v>
      </c>
      <c r="S111" s="142">
        <v>0.161</v>
      </c>
      <c r="T111" s="143">
        <f>S111*H111</f>
        <v>44.729664</v>
      </c>
      <c r="AR111" s="144" t="s">
        <v>90</v>
      </c>
      <c r="AT111" s="144" t="s">
        <v>166</v>
      </c>
      <c r="AU111" s="144" t="s">
        <v>82</v>
      </c>
      <c r="AY111" s="18" t="s">
        <v>163</v>
      </c>
      <c r="BE111" s="145">
        <f>IF(N111="základní",J111,0)</f>
        <v>0</v>
      </c>
      <c r="BF111" s="145">
        <f>IF(N111="snížená",J111,0)</f>
        <v>0</v>
      </c>
      <c r="BG111" s="145">
        <f>IF(N111="zákl. přenesená",J111,0)</f>
        <v>0</v>
      </c>
      <c r="BH111" s="145">
        <f>IF(N111="sníž. přenesená",J111,0)</f>
        <v>0</v>
      </c>
      <c r="BI111" s="145">
        <f>IF(N111="nulová",J111,0)</f>
        <v>0</v>
      </c>
      <c r="BJ111" s="18" t="s">
        <v>80</v>
      </c>
      <c r="BK111" s="145">
        <f>ROUND(I111*H111,2)</f>
        <v>0</v>
      </c>
      <c r="BL111" s="18" t="s">
        <v>90</v>
      </c>
      <c r="BM111" s="144" t="s">
        <v>1954</v>
      </c>
    </row>
    <row r="112" spans="2:65" s="1" customFormat="1">
      <c r="B112" s="33"/>
      <c r="D112" s="146" t="s">
        <v>171</v>
      </c>
      <c r="F112" s="147" t="s">
        <v>1955</v>
      </c>
      <c r="I112" s="148"/>
      <c r="L112" s="33"/>
      <c r="M112" s="149"/>
      <c r="T112" s="54"/>
      <c r="AT112" s="18" t="s">
        <v>171</v>
      </c>
      <c r="AU112" s="18" t="s">
        <v>82</v>
      </c>
    </row>
    <row r="113" spans="2:65" s="1" customFormat="1">
      <c r="B113" s="33"/>
      <c r="D113" s="150" t="s">
        <v>173</v>
      </c>
      <c r="F113" s="151" t="s">
        <v>1292</v>
      </c>
      <c r="I113" s="148"/>
      <c r="L113" s="33"/>
      <c r="M113" s="149"/>
      <c r="T113" s="54"/>
      <c r="AT113" s="18" t="s">
        <v>173</v>
      </c>
      <c r="AU113" s="18" t="s">
        <v>82</v>
      </c>
    </row>
    <row r="114" spans="2:65" s="12" customFormat="1">
      <c r="B114" s="152"/>
      <c r="D114" s="150" t="s">
        <v>175</v>
      </c>
      <c r="E114" s="153" t="s">
        <v>19</v>
      </c>
      <c r="F114" s="154" t="s">
        <v>1956</v>
      </c>
      <c r="H114" s="153" t="s">
        <v>19</v>
      </c>
      <c r="I114" s="155"/>
      <c r="L114" s="152"/>
      <c r="M114" s="156"/>
      <c r="T114" s="157"/>
      <c r="AT114" s="153" t="s">
        <v>175</v>
      </c>
      <c r="AU114" s="153" t="s">
        <v>82</v>
      </c>
      <c r="AV114" s="12" t="s">
        <v>80</v>
      </c>
      <c r="AW114" s="12" t="s">
        <v>34</v>
      </c>
      <c r="AX114" s="12" t="s">
        <v>73</v>
      </c>
      <c r="AY114" s="153" t="s">
        <v>163</v>
      </c>
    </row>
    <row r="115" spans="2:65" s="12" customFormat="1">
      <c r="B115" s="152"/>
      <c r="D115" s="150" t="s">
        <v>175</v>
      </c>
      <c r="E115" s="153" t="s">
        <v>19</v>
      </c>
      <c r="F115" s="154" t="s">
        <v>1957</v>
      </c>
      <c r="H115" s="153" t="s">
        <v>19</v>
      </c>
      <c r="I115" s="155"/>
      <c r="L115" s="152"/>
      <c r="M115" s="156"/>
      <c r="T115" s="157"/>
      <c r="AT115" s="153" t="s">
        <v>175</v>
      </c>
      <c r="AU115" s="153" t="s">
        <v>82</v>
      </c>
      <c r="AV115" s="12" t="s">
        <v>80</v>
      </c>
      <c r="AW115" s="12" t="s">
        <v>34</v>
      </c>
      <c r="AX115" s="12" t="s">
        <v>73</v>
      </c>
      <c r="AY115" s="153" t="s">
        <v>163</v>
      </c>
    </row>
    <row r="116" spans="2:65" s="12" customFormat="1">
      <c r="B116" s="152"/>
      <c r="D116" s="150" t="s">
        <v>175</v>
      </c>
      <c r="E116" s="153" t="s">
        <v>19</v>
      </c>
      <c r="F116" s="154" t="s">
        <v>1295</v>
      </c>
      <c r="H116" s="153" t="s">
        <v>19</v>
      </c>
      <c r="I116" s="155"/>
      <c r="L116" s="152"/>
      <c r="M116" s="156"/>
      <c r="T116" s="157"/>
      <c r="AT116" s="153" t="s">
        <v>175</v>
      </c>
      <c r="AU116" s="153" t="s">
        <v>82</v>
      </c>
      <c r="AV116" s="12" t="s">
        <v>80</v>
      </c>
      <c r="AW116" s="12" t="s">
        <v>34</v>
      </c>
      <c r="AX116" s="12" t="s">
        <v>73</v>
      </c>
      <c r="AY116" s="153" t="s">
        <v>163</v>
      </c>
    </row>
    <row r="117" spans="2:65" s="12" customFormat="1">
      <c r="B117" s="152"/>
      <c r="D117" s="150" t="s">
        <v>175</v>
      </c>
      <c r="E117" s="153" t="s">
        <v>19</v>
      </c>
      <c r="F117" s="154" t="s">
        <v>1935</v>
      </c>
      <c r="H117" s="153" t="s">
        <v>19</v>
      </c>
      <c r="I117" s="155"/>
      <c r="L117" s="152"/>
      <c r="M117" s="156"/>
      <c r="T117" s="157"/>
      <c r="AT117" s="153" t="s">
        <v>175</v>
      </c>
      <c r="AU117" s="153" t="s">
        <v>82</v>
      </c>
      <c r="AV117" s="12" t="s">
        <v>80</v>
      </c>
      <c r="AW117" s="12" t="s">
        <v>34</v>
      </c>
      <c r="AX117" s="12" t="s">
        <v>73</v>
      </c>
      <c r="AY117" s="153" t="s">
        <v>163</v>
      </c>
    </row>
    <row r="118" spans="2:65" s="13" customFormat="1">
      <c r="B118" s="158"/>
      <c r="D118" s="150" t="s">
        <v>175</v>
      </c>
      <c r="E118" s="159" t="s">
        <v>19</v>
      </c>
      <c r="F118" s="160" t="s">
        <v>1958</v>
      </c>
      <c r="H118" s="161">
        <v>274.04399999999998</v>
      </c>
      <c r="I118" s="162"/>
      <c r="L118" s="158"/>
      <c r="M118" s="163"/>
      <c r="T118" s="164"/>
      <c r="AT118" s="159" t="s">
        <v>175</v>
      </c>
      <c r="AU118" s="159" t="s">
        <v>82</v>
      </c>
      <c r="AV118" s="13" t="s">
        <v>82</v>
      </c>
      <c r="AW118" s="13" t="s">
        <v>34</v>
      </c>
      <c r="AX118" s="13" t="s">
        <v>73</v>
      </c>
      <c r="AY118" s="159" t="s">
        <v>163</v>
      </c>
    </row>
    <row r="119" spans="2:65" s="13" customFormat="1">
      <c r="B119" s="158"/>
      <c r="D119" s="150" t="s">
        <v>175</v>
      </c>
      <c r="E119" s="159" t="s">
        <v>19</v>
      </c>
      <c r="F119" s="160" t="s">
        <v>1959</v>
      </c>
      <c r="H119" s="161">
        <v>3.78</v>
      </c>
      <c r="I119" s="162"/>
      <c r="L119" s="158"/>
      <c r="M119" s="163"/>
      <c r="T119" s="164"/>
      <c r="AT119" s="159" t="s">
        <v>175</v>
      </c>
      <c r="AU119" s="159" t="s">
        <v>82</v>
      </c>
      <c r="AV119" s="13" t="s">
        <v>82</v>
      </c>
      <c r="AW119" s="13" t="s">
        <v>34</v>
      </c>
      <c r="AX119" s="13" t="s">
        <v>73</v>
      </c>
      <c r="AY119" s="159" t="s">
        <v>163</v>
      </c>
    </row>
    <row r="120" spans="2:65" s="14" customFormat="1">
      <c r="B120" s="165"/>
      <c r="D120" s="150" t="s">
        <v>175</v>
      </c>
      <c r="E120" s="166" t="s">
        <v>19</v>
      </c>
      <c r="F120" s="167" t="s">
        <v>214</v>
      </c>
      <c r="H120" s="168">
        <v>277.82399999999996</v>
      </c>
      <c r="I120" s="169"/>
      <c r="L120" s="165"/>
      <c r="M120" s="170"/>
      <c r="T120" s="171"/>
      <c r="AT120" s="166" t="s">
        <v>175</v>
      </c>
      <c r="AU120" s="166" t="s">
        <v>82</v>
      </c>
      <c r="AV120" s="14" t="s">
        <v>90</v>
      </c>
      <c r="AW120" s="14" t="s">
        <v>34</v>
      </c>
      <c r="AX120" s="14" t="s">
        <v>80</v>
      </c>
      <c r="AY120" s="166" t="s">
        <v>163</v>
      </c>
    </row>
    <row r="121" spans="2:65" s="1" customFormat="1" ht="37.9" customHeight="1">
      <c r="B121" s="33"/>
      <c r="C121" s="133" t="s">
        <v>215</v>
      </c>
      <c r="D121" s="133" t="s">
        <v>166</v>
      </c>
      <c r="E121" s="134" t="s">
        <v>1309</v>
      </c>
      <c r="F121" s="135" t="s">
        <v>1310</v>
      </c>
      <c r="G121" s="136" t="s">
        <v>218</v>
      </c>
      <c r="H121" s="137">
        <v>44.73</v>
      </c>
      <c r="I121" s="138"/>
      <c r="J121" s="139">
        <f>ROUND(I121*H121,2)</f>
        <v>0</v>
      </c>
      <c r="K121" s="135" t="s">
        <v>19</v>
      </c>
      <c r="L121" s="33"/>
      <c r="M121" s="140" t="s">
        <v>19</v>
      </c>
      <c r="N121" s="141" t="s">
        <v>44</v>
      </c>
      <c r="P121" s="142">
        <f>O121*H121</f>
        <v>0</v>
      </c>
      <c r="Q121" s="142">
        <v>0</v>
      </c>
      <c r="R121" s="142">
        <f>Q121*H121</f>
        <v>0</v>
      </c>
      <c r="S121" s="142">
        <v>0</v>
      </c>
      <c r="T121" s="143">
        <f>S121*H121</f>
        <v>0</v>
      </c>
      <c r="AR121" s="144" t="s">
        <v>90</v>
      </c>
      <c r="AT121" s="144" t="s">
        <v>166</v>
      </c>
      <c r="AU121" s="144" t="s">
        <v>82</v>
      </c>
      <c r="AY121" s="18" t="s">
        <v>163</v>
      </c>
      <c r="BE121" s="145">
        <f>IF(N121="základní",J121,0)</f>
        <v>0</v>
      </c>
      <c r="BF121" s="145">
        <f>IF(N121="snížená",J121,0)</f>
        <v>0</v>
      </c>
      <c r="BG121" s="145">
        <f>IF(N121="zákl. přenesená",J121,0)</f>
        <v>0</v>
      </c>
      <c r="BH121" s="145">
        <f>IF(N121="sníž. přenesená",J121,0)</f>
        <v>0</v>
      </c>
      <c r="BI121" s="145">
        <f>IF(N121="nulová",J121,0)</f>
        <v>0</v>
      </c>
      <c r="BJ121" s="18" t="s">
        <v>80</v>
      </c>
      <c r="BK121" s="145">
        <f>ROUND(I121*H121,2)</f>
        <v>0</v>
      </c>
      <c r="BL121" s="18" t="s">
        <v>90</v>
      </c>
      <c r="BM121" s="144" t="s">
        <v>1960</v>
      </c>
    </row>
    <row r="122" spans="2:65" s="1" customFormat="1">
      <c r="B122" s="33"/>
      <c r="D122" s="150" t="s">
        <v>173</v>
      </c>
      <c r="F122" s="151" t="s">
        <v>1312</v>
      </c>
      <c r="I122" s="148"/>
      <c r="L122" s="33"/>
      <c r="M122" s="149"/>
      <c r="T122" s="54"/>
      <c r="AT122" s="18" t="s">
        <v>173</v>
      </c>
      <c r="AU122" s="18" t="s">
        <v>82</v>
      </c>
    </row>
    <row r="123" spans="2:65" s="1" customFormat="1" ht="49.15" customHeight="1">
      <c r="B123" s="33"/>
      <c r="C123" s="133" t="s">
        <v>221</v>
      </c>
      <c r="D123" s="133" t="s">
        <v>166</v>
      </c>
      <c r="E123" s="134" t="s">
        <v>1961</v>
      </c>
      <c r="F123" s="135" t="s">
        <v>1962</v>
      </c>
      <c r="G123" s="136" t="s">
        <v>111</v>
      </c>
      <c r="H123" s="137">
        <v>8.9939999999999998</v>
      </c>
      <c r="I123" s="138"/>
      <c r="J123" s="139">
        <f>ROUND(I123*H123,2)</f>
        <v>0</v>
      </c>
      <c r="K123" s="135" t="s">
        <v>169</v>
      </c>
      <c r="L123" s="33"/>
      <c r="M123" s="140" t="s">
        <v>19</v>
      </c>
      <c r="N123" s="141" t="s">
        <v>44</v>
      </c>
      <c r="P123" s="142">
        <f>O123*H123</f>
        <v>0</v>
      </c>
      <c r="Q123" s="142">
        <v>0</v>
      </c>
      <c r="R123" s="142">
        <f>Q123*H123</f>
        <v>0</v>
      </c>
      <c r="S123" s="142">
        <v>0.316</v>
      </c>
      <c r="T123" s="143">
        <f>S123*H123</f>
        <v>2.842104</v>
      </c>
      <c r="AR123" s="144" t="s">
        <v>90</v>
      </c>
      <c r="AT123" s="144" t="s">
        <v>166</v>
      </c>
      <c r="AU123" s="144" t="s">
        <v>82</v>
      </c>
      <c r="AY123" s="18" t="s">
        <v>163</v>
      </c>
      <c r="BE123" s="145">
        <f>IF(N123="základní",J123,0)</f>
        <v>0</v>
      </c>
      <c r="BF123" s="145">
        <f>IF(N123="snížená",J123,0)</f>
        <v>0</v>
      </c>
      <c r="BG123" s="145">
        <f>IF(N123="zákl. přenesená",J123,0)</f>
        <v>0</v>
      </c>
      <c r="BH123" s="145">
        <f>IF(N123="sníž. přenesená",J123,0)</f>
        <v>0</v>
      </c>
      <c r="BI123" s="145">
        <f>IF(N123="nulová",J123,0)</f>
        <v>0</v>
      </c>
      <c r="BJ123" s="18" t="s">
        <v>80</v>
      </c>
      <c r="BK123" s="145">
        <f>ROUND(I123*H123,2)</f>
        <v>0</v>
      </c>
      <c r="BL123" s="18" t="s">
        <v>90</v>
      </c>
      <c r="BM123" s="144" t="s">
        <v>1963</v>
      </c>
    </row>
    <row r="124" spans="2:65" s="1" customFormat="1">
      <c r="B124" s="33"/>
      <c r="D124" s="146" t="s">
        <v>171</v>
      </c>
      <c r="F124" s="147" t="s">
        <v>1964</v>
      </c>
      <c r="I124" s="148"/>
      <c r="L124" s="33"/>
      <c r="M124" s="149"/>
      <c r="T124" s="54"/>
      <c r="AT124" s="18" t="s">
        <v>171</v>
      </c>
      <c r="AU124" s="18" t="s">
        <v>82</v>
      </c>
    </row>
    <row r="125" spans="2:65" s="12" customFormat="1">
      <c r="B125" s="152"/>
      <c r="D125" s="150" t="s">
        <v>175</v>
      </c>
      <c r="E125" s="153" t="s">
        <v>19</v>
      </c>
      <c r="F125" s="154" t="s">
        <v>1965</v>
      </c>
      <c r="H125" s="153" t="s">
        <v>19</v>
      </c>
      <c r="I125" s="155"/>
      <c r="L125" s="152"/>
      <c r="M125" s="156"/>
      <c r="T125" s="157"/>
      <c r="AT125" s="153" t="s">
        <v>175</v>
      </c>
      <c r="AU125" s="153" t="s">
        <v>82</v>
      </c>
      <c r="AV125" s="12" t="s">
        <v>80</v>
      </c>
      <c r="AW125" s="12" t="s">
        <v>34</v>
      </c>
      <c r="AX125" s="12" t="s">
        <v>73</v>
      </c>
      <c r="AY125" s="153" t="s">
        <v>163</v>
      </c>
    </row>
    <row r="126" spans="2:65" s="12" customFormat="1">
      <c r="B126" s="152"/>
      <c r="D126" s="150" t="s">
        <v>175</v>
      </c>
      <c r="E126" s="153" t="s">
        <v>19</v>
      </c>
      <c r="F126" s="154" t="s">
        <v>1935</v>
      </c>
      <c r="H126" s="153" t="s">
        <v>19</v>
      </c>
      <c r="I126" s="155"/>
      <c r="L126" s="152"/>
      <c r="M126" s="156"/>
      <c r="T126" s="157"/>
      <c r="AT126" s="153" t="s">
        <v>175</v>
      </c>
      <c r="AU126" s="153" t="s">
        <v>82</v>
      </c>
      <c r="AV126" s="12" t="s">
        <v>80</v>
      </c>
      <c r="AW126" s="12" t="s">
        <v>34</v>
      </c>
      <c r="AX126" s="12" t="s">
        <v>73</v>
      </c>
      <c r="AY126" s="153" t="s">
        <v>163</v>
      </c>
    </row>
    <row r="127" spans="2:65" s="13" customFormat="1">
      <c r="B127" s="158"/>
      <c r="D127" s="150" t="s">
        <v>175</v>
      </c>
      <c r="E127" s="159" t="s">
        <v>19</v>
      </c>
      <c r="F127" s="160" t="s">
        <v>1966</v>
      </c>
      <c r="H127" s="161">
        <v>7.0369999999999999</v>
      </c>
      <c r="I127" s="162"/>
      <c r="L127" s="158"/>
      <c r="M127" s="163"/>
      <c r="T127" s="164"/>
      <c r="AT127" s="159" t="s">
        <v>175</v>
      </c>
      <c r="AU127" s="159" t="s">
        <v>82</v>
      </c>
      <c r="AV127" s="13" t="s">
        <v>82</v>
      </c>
      <c r="AW127" s="13" t="s">
        <v>34</v>
      </c>
      <c r="AX127" s="13" t="s">
        <v>73</v>
      </c>
      <c r="AY127" s="159" t="s">
        <v>163</v>
      </c>
    </row>
    <row r="128" spans="2:65" s="13" customFormat="1">
      <c r="B128" s="158"/>
      <c r="D128" s="150" t="s">
        <v>175</v>
      </c>
      <c r="E128" s="159" t="s">
        <v>19</v>
      </c>
      <c r="F128" s="160" t="s">
        <v>1967</v>
      </c>
      <c r="H128" s="161">
        <v>1.9570000000000001</v>
      </c>
      <c r="I128" s="162"/>
      <c r="L128" s="158"/>
      <c r="M128" s="163"/>
      <c r="T128" s="164"/>
      <c r="AT128" s="159" t="s">
        <v>175</v>
      </c>
      <c r="AU128" s="159" t="s">
        <v>82</v>
      </c>
      <c r="AV128" s="13" t="s">
        <v>82</v>
      </c>
      <c r="AW128" s="13" t="s">
        <v>34</v>
      </c>
      <c r="AX128" s="13" t="s">
        <v>73</v>
      </c>
      <c r="AY128" s="159" t="s">
        <v>163</v>
      </c>
    </row>
    <row r="129" spans="2:65" s="14" customFormat="1">
      <c r="B129" s="165"/>
      <c r="D129" s="150" t="s">
        <v>175</v>
      </c>
      <c r="E129" s="166" t="s">
        <v>19</v>
      </c>
      <c r="F129" s="167" t="s">
        <v>214</v>
      </c>
      <c r="H129" s="168">
        <v>8.9939999999999998</v>
      </c>
      <c r="I129" s="169"/>
      <c r="L129" s="165"/>
      <c r="M129" s="170"/>
      <c r="T129" s="171"/>
      <c r="AT129" s="166" t="s">
        <v>175</v>
      </c>
      <c r="AU129" s="166" t="s">
        <v>82</v>
      </c>
      <c r="AV129" s="14" t="s">
        <v>90</v>
      </c>
      <c r="AW129" s="14" t="s">
        <v>34</v>
      </c>
      <c r="AX129" s="14" t="s">
        <v>80</v>
      </c>
      <c r="AY129" s="166" t="s">
        <v>163</v>
      </c>
    </row>
    <row r="130" spans="2:65" s="1" customFormat="1" ht="37.9" customHeight="1">
      <c r="B130" s="33"/>
      <c r="C130" s="133" t="s">
        <v>227</v>
      </c>
      <c r="D130" s="133" t="s">
        <v>166</v>
      </c>
      <c r="E130" s="134" t="s">
        <v>244</v>
      </c>
      <c r="F130" s="135" t="s">
        <v>245</v>
      </c>
      <c r="G130" s="136" t="s">
        <v>218</v>
      </c>
      <c r="H130" s="137">
        <v>2.8420000000000001</v>
      </c>
      <c r="I130" s="138"/>
      <c r="J130" s="139">
        <f>ROUND(I130*H130,2)</f>
        <v>0</v>
      </c>
      <c r="K130" s="135" t="s">
        <v>169</v>
      </c>
      <c r="L130" s="33"/>
      <c r="M130" s="140" t="s">
        <v>19</v>
      </c>
      <c r="N130" s="141" t="s">
        <v>44</v>
      </c>
      <c r="P130" s="142">
        <f>O130*H130</f>
        <v>0</v>
      </c>
      <c r="Q130" s="142">
        <v>0</v>
      </c>
      <c r="R130" s="142">
        <f>Q130*H130</f>
        <v>0</v>
      </c>
      <c r="S130" s="142">
        <v>0</v>
      </c>
      <c r="T130" s="143">
        <f>S130*H130</f>
        <v>0</v>
      </c>
      <c r="AR130" s="144" t="s">
        <v>90</v>
      </c>
      <c r="AT130" s="144" t="s">
        <v>166</v>
      </c>
      <c r="AU130" s="144" t="s">
        <v>82</v>
      </c>
      <c r="AY130" s="18" t="s">
        <v>163</v>
      </c>
      <c r="BE130" s="145">
        <f>IF(N130="základní",J130,0)</f>
        <v>0</v>
      </c>
      <c r="BF130" s="145">
        <f>IF(N130="snížená",J130,0)</f>
        <v>0</v>
      </c>
      <c r="BG130" s="145">
        <f>IF(N130="zákl. přenesená",J130,0)</f>
        <v>0</v>
      </c>
      <c r="BH130" s="145">
        <f>IF(N130="sníž. přenesená",J130,0)</f>
        <v>0</v>
      </c>
      <c r="BI130" s="145">
        <f>IF(N130="nulová",J130,0)</f>
        <v>0</v>
      </c>
      <c r="BJ130" s="18" t="s">
        <v>80</v>
      </c>
      <c r="BK130" s="145">
        <f>ROUND(I130*H130,2)</f>
        <v>0</v>
      </c>
      <c r="BL130" s="18" t="s">
        <v>90</v>
      </c>
      <c r="BM130" s="144" t="s">
        <v>1968</v>
      </c>
    </row>
    <row r="131" spans="2:65" s="1" customFormat="1">
      <c r="B131" s="33"/>
      <c r="D131" s="146" t="s">
        <v>171</v>
      </c>
      <c r="F131" s="147" t="s">
        <v>247</v>
      </c>
      <c r="I131" s="148"/>
      <c r="L131" s="33"/>
      <c r="M131" s="149"/>
      <c r="T131" s="54"/>
      <c r="AT131" s="18" t="s">
        <v>171</v>
      </c>
      <c r="AU131" s="18" t="s">
        <v>82</v>
      </c>
    </row>
    <row r="132" spans="2:65" s="1" customFormat="1" ht="37.9" customHeight="1">
      <c r="B132" s="33"/>
      <c r="C132" s="133" t="s">
        <v>164</v>
      </c>
      <c r="D132" s="133" t="s">
        <v>166</v>
      </c>
      <c r="E132" s="134" t="s">
        <v>249</v>
      </c>
      <c r="F132" s="135" t="s">
        <v>250</v>
      </c>
      <c r="G132" s="136" t="s">
        <v>218</v>
      </c>
      <c r="H132" s="137">
        <v>39.787999999999997</v>
      </c>
      <c r="I132" s="138"/>
      <c r="J132" s="139">
        <f>ROUND(I132*H132,2)</f>
        <v>0</v>
      </c>
      <c r="K132" s="135" t="s">
        <v>169</v>
      </c>
      <c r="L132" s="33"/>
      <c r="M132" s="140" t="s">
        <v>19</v>
      </c>
      <c r="N132" s="141" t="s">
        <v>44</v>
      </c>
      <c r="P132" s="142">
        <f>O132*H132</f>
        <v>0</v>
      </c>
      <c r="Q132" s="142">
        <v>0</v>
      </c>
      <c r="R132" s="142">
        <f>Q132*H132</f>
        <v>0</v>
      </c>
      <c r="S132" s="142">
        <v>0</v>
      </c>
      <c r="T132" s="143">
        <f>S132*H132</f>
        <v>0</v>
      </c>
      <c r="AR132" s="144" t="s">
        <v>90</v>
      </c>
      <c r="AT132" s="144" t="s">
        <v>166</v>
      </c>
      <c r="AU132" s="144" t="s">
        <v>82</v>
      </c>
      <c r="AY132" s="18" t="s">
        <v>163</v>
      </c>
      <c r="BE132" s="145">
        <f>IF(N132="základní",J132,0)</f>
        <v>0</v>
      </c>
      <c r="BF132" s="145">
        <f>IF(N132="snížená",J132,0)</f>
        <v>0</v>
      </c>
      <c r="BG132" s="145">
        <f>IF(N132="zákl. přenesená",J132,0)</f>
        <v>0</v>
      </c>
      <c r="BH132" s="145">
        <f>IF(N132="sníž. přenesená",J132,0)</f>
        <v>0</v>
      </c>
      <c r="BI132" s="145">
        <f>IF(N132="nulová",J132,0)</f>
        <v>0</v>
      </c>
      <c r="BJ132" s="18" t="s">
        <v>80</v>
      </c>
      <c r="BK132" s="145">
        <f>ROUND(I132*H132,2)</f>
        <v>0</v>
      </c>
      <c r="BL132" s="18" t="s">
        <v>90</v>
      </c>
      <c r="BM132" s="144" t="s">
        <v>1969</v>
      </c>
    </row>
    <row r="133" spans="2:65" s="1" customFormat="1">
      <c r="B133" s="33"/>
      <c r="D133" s="146" t="s">
        <v>171</v>
      </c>
      <c r="F133" s="147" t="s">
        <v>252</v>
      </c>
      <c r="I133" s="148"/>
      <c r="L133" s="33"/>
      <c r="M133" s="149"/>
      <c r="T133" s="54"/>
      <c r="AT133" s="18" t="s">
        <v>171</v>
      </c>
      <c r="AU133" s="18" t="s">
        <v>82</v>
      </c>
    </row>
    <row r="134" spans="2:65" s="13" customFormat="1">
      <c r="B134" s="158"/>
      <c r="D134" s="150" t="s">
        <v>175</v>
      </c>
      <c r="F134" s="160" t="s">
        <v>1970</v>
      </c>
      <c r="H134" s="161">
        <v>39.787999999999997</v>
      </c>
      <c r="I134" s="162"/>
      <c r="L134" s="158"/>
      <c r="M134" s="163"/>
      <c r="T134" s="164"/>
      <c r="AT134" s="159" t="s">
        <v>175</v>
      </c>
      <c r="AU134" s="159" t="s">
        <v>82</v>
      </c>
      <c r="AV134" s="13" t="s">
        <v>82</v>
      </c>
      <c r="AW134" s="13" t="s">
        <v>4</v>
      </c>
      <c r="AX134" s="13" t="s">
        <v>80</v>
      </c>
      <c r="AY134" s="159" t="s">
        <v>163</v>
      </c>
    </row>
    <row r="135" spans="2:65" s="1" customFormat="1" ht="44.25" customHeight="1">
      <c r="B135" s="33"/>
      <c r="C135" s="133" t="s">
        <v>8</v>
      </c>
      <c r="D135" s="133" t="s">
        <v>166</v>
      </c>
      <c r="E135" s="134" t="s">
        <v>1971</v>
      </c>
      <c r="F135" s="135" t="s">
        <v>1972</v>
      </c>
      <c r="G135" s="136" t="s">
        <v>218</v>
      </c>
      <c r="H135" s="137">
        <v>2.8420000000000001</v>
      </c>
      <c r="I135" s="138"/>
      <c r="J135" s="139">
        <f>ROUND(I135*H135,2)</f>
        <v>0</v>
      </c>
      <c r="K135" s="135" t="s">
        <v>169</v>
      </c>
      <c r="L135" s="33"/>
      <c r="M135" s="140" t="s">
        <v>19</v>
      </c>
      <c r="N135" s="141" t="s">
        <v>44</v>
      </c>
      <c r="P135" s="142">
        <f>O135*H135</f>
        <v>0</v>
      </c>
      <c r="Q135" s="142">
        <v>0</v>
      </c>
      <c r="R135" s="142">
        <f>Q135*H135</f>
        <v>0</v>
      </c>
      <c r="S135" s="142">
        <v>0</v>
      </c>
      <c r="T135" s="143">
        <f>S135*H135</f>
        <v>0</v>
      </c>
      <c r="AR135" s="144" t="s">
        <v>90</v>
      </c>
      <c r="AT135" s="144" t="s">
        <v>166</v>
      </c>
      <c r="AU135" s="144" t="s">
        <v>82</v>
      </c>
      <c r="AY135" s="18" t="s">
        <v>163</v>
      </c>
      <c r="BE135" s="145">
        <f>IF(N135="základní",J135,0)</f>
        <v>0</v>
      </c>
      <c r="BF135" s="145">
        <f>IF(N135="snížená",J135,0)</f>
        <v>0</v>
      </c>
      <c r="BG135" s="145">
        <f>IF(N135="zákl. přenesená",J135,0)</f>
        <v>0</v>
      </c>
      <c r="BH135" s="145">
        <f>IF(N135="sníž. přenesená",J135,0)</f>
        <v>0</v>
      </c>
      <c r="BI135" s="145">
        <f>IF(N135="nulová",J135,0)</f>
        <v>0</v>
      </c>
      <c r="BJ135" s="18" t="s">
        <v>80</v>
      </c>
      <c r="BK135" s="145">
        <f>ROUND(I135*H135,2)</f>
        <v>0</v>
      </c>
      <c r="BL135" s="18" t="s">
        <v>90</v>
      </c>
      <c r="BM135" s="144" t="s">
        <v>1973</v>
      </c>
    </row>
    <row r="136" spans="2:65" s="1" customFormat="1">
      <c r="B136" s="33"/>
      <c r="D136" s="146" t="s">
        <v>171</v>
      </c>
      <c r="F136" s="147" t="s">
        <v>1974</v>
      </c>
      <c r="I136" s="148"/>
      <c r="L136" s="33"/>
      <c r="M136" s="149"/>
      <c r="T136" s="54"/>
      <c r="AT136" s="18" t="s">
        <v>171</v>
      </c>
      <c r="AU136" s="18" t="s">
        <v>82</v>
      </c>
    </row>
    <row r="137" spans="2:65" s="1" customFormat="1" ht="33" customHeight="1">
      <c r="B137" s="33"/>
      <c r="C137" s="133" t="s">
        <v>243</v>
      </c>
      <c r="D137" s="133" t="s">
        <v>166</v>
      </c>
      <c r="E137" s="134" t="s">
        <v>206</v>
      </c>
      <c r="F137" s="135" t="s">
        <v>207</v>
      </c>
      <c r="G137" s="136" t="s">
        <v>107</v>
      </c>
      <c r="H137" s="137">
        <v>99.227000000000004</v>
      </c>
      <c r="I137" s="138"/>
      <c r="J137" s="139">
        <f>ROUND(I137*H137,2)</f>
        <v>0</v>
      </c>
      <c r="K137" s="135" t="s">
        <v>169</v>
      </c>
      <c r="L137" s="33"/>
      <c r="M137" s="140" t="s">
        <v>19</v>
      </c>
      <c r="N137" s="141" t="s">
        <v>44</v>
      </c>
      <c r="P137" s="142">
        <f>O137*H137</f>
        <v>0</v>
      </c>
      <c r="Q137" s="142">
        <v>0</v>
      </c>
      <c r="R137" s="142">
        <f>Q137*H137</f>
        <v>0</v>
      </c>
      <c r="S137" s="142">
        <v>2.41</v>
      </c>
      <c r="T137" s="143">
        <f>S137*H137</f>
        <v>239.13707000000002</v>
      </c>
      <c r="AR137" s="144" t="s">
        <v>90</v>
      </c>
      <c r="AT137" s="144" t="s">
        <v>166</v>
      </c>
      <c r="AU137" s="144" t="s">
        <v>82</v>
      </c>
      <c r="AY137" s="18" t="s">
        <v>163</v>
      </c>
      <c r="BE137" s="145">
        <f>IF(N137="základní",J137,0)</f>
        <v>0</v>
      </c>
      <c r="BF137" s="145">
        <f>IF(N137="snížená",J137,0)</f>
        <v>0</v>
      </c>
      <c r="BG137" s="145">
        <f>IF(N137="zákl. přenesená",J137,0)</f>
        <v>0</v>
      </c>
      <c r="BH137" s="145">
        <f>IF(N137="sníž. přenesená",J137,0)</f>
        <v>0</v>
      </c>
      <c r="BI137" s="145">
        <f>IF(N137="nulová",J137,0)</f>
        <v>0</v>
      </c>
      <c r="BJ137" s="18" t="s">
        <v>80</v>
      </c>
      <c r="BK137" s="145">
        <f>ROUND(I137*H137,2)</f>
        <v>0</v>
      </c>
      <c r="BL137" s="18" t="s">
        <v>90</v>
      </c>
      <c r="BM137" s="144" t="s">
        <v>1975</v>
      </c>
    </row>
    <row r="138" spans="2:65" s="1" customFormat="1">
      <c r="B138" s="33"/>
      <c r="D138" s="146" t="s">
        <v>171</v>
      </c>
      <c r="F138" s="147" t="s">
        <v>209</v>
      </c>
      <c r="I138" s="148"/>
      <c r="L138" s="33"/>
      <c r="M138" s="149"/>
      <c r="T138" s="54"/>
      <c r="AT138" s="18" t="s">
        <v>171</v>
      </c>
      <c r="AU138" s="18" t="s">
        <v>82</v>
      </c>
    </row>
    <row r="139" spans="2:65" s="12" customFormat="1">
      <c r="B139" s="152"/>
      <c r="D139" s="150" t="s">
        <v>175</v>
      </c>
      <c r="E139" s="153" t="s">
        <v>19</v>
      </c>
      <c r="F139" s="154" t="s">
        <v>1935</v>
      </c>
      <c r="H139" s="153" t="s">
        <v>19</v>
      </c>
      <c r="I139" s="155"/>
      <c r="L139" s="152"/>
      <c r="M139" s="156"/>
      <c r="T139" s="157"/>
      <c r="AT139" s="153" t="s">
        <v>175</v>
      </c>
      <c r="AU139" s="153" t="s">
        <v>82</v>
      </c>
      <c r="AV139" s="12" t="s">
        <v>80</v>
      </c>
      <c r="AW139" s="12" t="s">
        <v>34</v>
      </c>
      <c r="AX139" s="12" t="s">
        <v>73</v>
      </c>
      <c r="AY139" s="153" t="s">
        <v>163</v>
      </c>
    </row>
    <row r="140" spans="2:65" s="13" customFormat="1">
      <c r="B140" s="158"/>
      <c r="D140" s="150" t="s">
        <v>175</v>
      </c>
      <c r="E140" s="159" t="s">
        <v>19</v>
      </c>
      <c r="F140" s="160" t="s">
        <v>1976</v>
      </c>
      <c r="H140" s="161">
        <v>23.664999999999999</v>
      </c>
      <c r="I140" s="162"/>
      <c r="L140" s="158"/>
      <c r="M140" s="163"/>
      <c r="T140" s="164"/>
      <c r="AT140" s="159" t="s">
        <v>175</v>
      </c>
      <c r="AU140" s="159" t="s">
        <v>82</v>
      </c>
      <c r="AV140" s="13" t="s">
        <v>82</v>
      </c>
      <c r="AW140" s="13" t="s">
        <v>34</v>
      </c>
      <c r="AX140" s="13" t="s">
        <v>73</v>
      </c>
      <c r="AY140" s="159" t="s">
        <v>163</v>
      </c>
    </row>
    <row r="141" spans="2:65" s="13" customFormat="1">
      <c r="B141" s="158"/>
      <c r="D141" s="150" t="s">
        <v>175</v>
      </c>
      <c r="E141" s="159" t="s">
        <v>19</v>
      </c>
      <c r="F141" s="160" t="s">
        <v>1977</v>
      </c>
      <c r="H141" s="161">
        <v>23.24</v>
      </c>
      <c r="I141" s="162"/>
      <c r="L141" s="158"/>
      <c r="M141" s="163"/>
      <c r="T141" s="164"/>
      <c r="AT141" s="159" t="s">
        <v>175</v>
      </c>
      <c r="AU141" s="159" t="s">
        <v>82</v>
      </c>
      <c r="AV141" s="13" t="s">
        <v>82</v>
      </c>
      <c r="AW141" s="13" t="s">
        <v>34</v>
      </c>
      <c r="AX141" s="13" t="s">
        <v>73</v>
      </c>
      <c r="AY141" s="159" t="s">
        <v>163</v>
      </c>
    </row>
    <row r="142" spans="2:65" s="15" customFormat="1">
      <c r="B142" s="172"/>
      <c r="D142" s="150" t="s">
        <v>175</v>
      </c>
      <c r="E142" s="173" t="s">
        <v>19</v>
      </c>
      <c r="F142" s="174" t="s">
        <v>276</v>
      </c>
      <c r="H142" s="175">
        <v>46.905000000000001</v>
      </c>
      <c r="I142" s="176"/>
      <c r="L142" s="172"/>
      <c r="M142" s="177"/>
      <c r="T142" s="178"/>
      <c r="AT142" s="173" t="s">
        <v>175</v>
      </c>
      <c r="AU142" s="173" t="s">
        <v>82</v>
      </c>
      <c r="AV142" s="15" t="s">
        <v>181</v>
      </c>
      <c r="AW142" s="15" t="s">
        <v>34</v>
      </c>
      <c r="AX142" s="15" t="s">
        <v>73</v>
      </c>
      <c r="AY142" s="173" t="s">
        <v>163</v>
      </c>
    </row>
    <row r="143" spans="2:65" s="12" customFormat="1">
      <c r="B143" s="152"/>
      <c r="D143" s="150" t="s">
        <v>175</v>
      </c>
      <c r="E143" s="153" t="s">
        <v>19</v>
      </c>
      <c r="F143" s="154" t="s">
        <v>1978</v>
      </c>
      <c r="H143" s="153" t="s">
        <v>19</v>
      </c>
      <c r="I143" s="155"/>
      <c r="L143" s="152"/>
      <c r="M143" s="156"/>
      <c r="T143" s="157"/>
      <c r="AT143" s="153" t="s">
        <v>175</v>
      </c>
      <c r="AU143" s="153" t="s">
        <v>82</v>
      </c>
      <c r="AV143" s="12" t="s">
        <v>80</v>
      </c>
      <c r="AW143" s="12" t="s">
        <v>34</v>
      </c>
      <c r="AX143" s="12" t="s">
        <v>73</v>
      </c>
      <c r="AY143" s="153" t="s">
        <v>163</v>
      </c>
    </row>
    <row r="144" spans="2:65" s="13" customFormat="1">
      <c r="B144" s="158"/>
      <c r="D144" s="150" t="s">
        <v>175</v>
      </c>
      <c r="E144" s="159" t="s">
        <v>19</v>
      </c>
      <c r="F144" s="160" t="s">
        <v>1979</v>
      </c>
      <c r="H144" s="161">
        <v>1.625</v>
      </c>
      <c r="I144" s="162"/>
      <c r="L144" s="158"/>
      <c r="M144" s="163"/>
      <c r="T144" s="164"/>
      <c r="AT144" s="159" t="s">
        <v>175</v>
      </c>
      <c r="AU144" s="159" t="s">
        <v>82</v>
      </c>
      <c r="AV144" s="13" t="s">
        <v>82</v>
      </c>
      <c r="AW144" s="13" t="s">
        <v>34</v>
      </c>
      <c r="AX144" s="13" t="s">
        <v>73</v>
      </c>
      <c r="AY144" s="159" t="s">
        <v>163</v>
      </c>
    </row>
    <row r="145" spans="2:65" s="13" customFormat="1">
      <c r="B145" s="158"/>
      <c r="D145" s="150" t="s">
        <v>175</v>
      </c>
      <c r="E145" s="159" t="s">
        <v>19</v>
      </c>
      <c r="F145" s="160" t="s">
        <v>1980</v>
      </c>
      <c r="H145" s="161">
        <v>2.456</v>
      </c>
      <c r="I145" s="162"/>
      <c r="L145" s="158"/>
      <c r="M145" s="163"/>
      <c r="T145" s="164"/>
      <c r="AT145" s="159" t="s">
        <v>175</v>
      </c>
      <c r="AU145" s="159" t="s">
        <v>82</v>
      </c>
      <c r="AV145" s="13" t="s">
        <v>82</v>
      </c>
      <c r="AW145" s="13" t="s">
        <v>34</v>
      </c>
      <c r="AX145" s="13" t="s">
        <v>73</v>
      </c>
      <c r="AY145" s="159" t="s">
        <v>163</v>
      </c>
    </row>
    <row r="146" spans="2:65" s="13" customFormat="1">
      <c r="B146" s="158"/>
      <c r="D146" s="150" t="s">
        <v>175</v>
      </c>
      <c r="E146" s="159" t="s">
        <v>19</v>
      </c>
      <c r="F146" s="160" t="s">
        <v>1981</v>
      </c>
      <c r="H146" s="161">
        <v>4.6479999999999997</v>
      </c>
      <c r="I146" s="162"/>
      <c r="L146" s="158"/>
      <c r="M146" s="163"/>
      <c r="T146" s="164"/>
      <c r="AT146" s="159" t="s">
        <v>175</v>
      </c>
      <c r="AU146" s="159" t="s">
        <v>82</v>
      </c>
      <c r="AV146" s="13" t="s">
        <v>82</v>
      </c>
      <c r="AW146" s="13" t="s">
        <v>34</v>
      </c>
      <c r="AX146" s="13" t="s">
        <v>73</v>
      </c>
      <c r="AY146" s="159" t="s">
        <v>163</v>
      </c>
    </row>
    <row r="147" spans="2:65" s="15" customFormat="1">
      <c r="B147" s="172"/>
      <c r="D147" s="150" t="s">
        <v>175</v>
      </c>
      <c r="E147" s="173" t="s">
        <v>19</v>
      </c>
      <c r="F147" s="174" t="s">
        <v>276</v>
      </c>
      <c r="H147" s="175">
        <v>8.7289999999999992</v>
      </c>
      <c r="I147" s="176"/>
      <c r="L147" s="172"/>
      <c r="M147" s="177"/>
      <c r="T147" s="178"/>
      <c r="AT147" s="173" t="s">
        <v>175</v>
      </c>
      <c r="AU147" s="173" t="s">
        <v>82</v>
      </c>
      <c r="AV147" s="15" t="s">
        <v>181</v>
      </c>
      <c r="AW147" s="15" t="s">
        <v>34</v>
      </c>
      <c r="AX147" s="15" t="s">
        <v>73</v>
      </c>
      <c r="AY147" s="173" t="s">
        <v>163</v>
      </c>
    </row>
    <row r="148" spans="2:65" s="12" customFormat="1">
      <c r="B148" s="152"/>
      <c r="D148" s="150" t="s">
        <v>175</v>
      </c>
      <c r="E148" s="153" t="s">
        <v>19</v>
      </c>
      <c r="F148" s="154" t="s">
        <v>1982</v>
      </c>
      <c r="H148" s="153" t="s">
        <v>19</v>
      </c>
      <c r="I148" s="155"/>
      <c r="L148" s="152"/>
      <c r="M148" s="156"/>
      <c r="T148" s="157"/>
      <c r="AT148" s="153" t="s">
        <v>175</v>
      </c>
      <c r="AU148" s="153" t="s">
        <v>82</v>
      </c>
      <c r="AV148" s="12" t="s">
        <v>80</v>
      </c>
      <c r="AW148" s="12" t="s">
        <v>34</v>
      </c>
      <c r="AX148" s="12" t="s">
        <v>73</v>
      </c>
      <c r="AY148" s="153" t="s">
        <v>163</v>
      </c>
    </row>
    <row r="149" spans="2:65" s="13" customFormat="1">
      <c r="B149" s="158"/>
      <c r="D149" s="150" t="s">
        <v>175</v>
      </c>
      <c r="E149" s="159" t="s">
        <v>19</v>
      </c>
      <c r="F149" s="160" t="s">
        <v>1983</v>
      </c>
      <c r="H149" s="161">
        <v>18.545000000000002</v>
      </c>
      <c r="I149" s="162"/>
      <c r="L149" s="158"/>
      <c r="M149" s="163"/>
      <c r="T149" s="164"/>
      <c r="AT149" s="159" t="s">
        <v>175</v>
      </c>
      <c r="AU149" s="159" t="s">
        <v>82</v>
      </c>
      <c r="AV149" s="13" t="s">
        <v>82</v>
      </c>
      <c r="AW149" s="13" t="s">
        <v>34</v>
      </c>
      <c r="AX149" s="13" t="s">
        <v>73</v>
      </c>
      <c r="AY149" s="159" t="s">
        <v>163</v>
      </c>
    </row>
    <row r="150" spans="2:65" s="13" customFormat="1">
      <c r="B150" s="158"/>
      <c r="D150" s="150" t="s">
        <v>175</v>
      </c>
      <c r="E150" s="159" t="s">
        <v>19</v>
      </c>
      <c r="F150" s="160" t="s">
        <v>1984</v>
      </c>
      <c r="H150" s="161">
        <v>8.1780000000000008</v>
      </c>
      <c r="I150" s="162"/>
      <c r="L150" s="158"/>
      <c r="M150" s="163"/>
      <c r="T150" s="164"/>
      <c r="AT150" s="159" t="s">
        <v>175</v>
      </c>
      <c r="AU150" s="159" t="s">
        <v>82</v>
      </c>
      <c r="AV150" s="13" t="s">
        <v>82</v>
      </c>
      <c r="AW150" s="13" t="s">
        <v>34</v>
      </c>
      <c r="AX150" s="13" t="s">
        <v>73</v>
      </c>
      <c r="AY150" s="159" t="s">
        <v>163</v>
      </c>
    </row>
    <row r="151" spans="2:65" s="13" customFormat="1">
      <c r="B151" s="158"/>
      <c r="D151" s="150" t="s">
        <v>175</v>
      </c>
      <c r="E151" s="159" t="s">
        <v>19</v>
      </c>
      <c r="F151" s="160" t="s">
        <v>1985</v>
      </c>
      <c r="H151" s="161">
        <v>5.33</v>
      </c>
      <c r="I151" s="162"/>
      <c r="L151" s="158"/>
      <c r="M151" s="163"/>
      <c r="T151" s="164"/>
      <c r="AT151" s="159" t="s">
        <v>175</v>
      </c>
      <c r="AU151" s="159" t="s">
        <v>82</v>
      </c>
      <c r="AV151" s="13" t="s">
        <v>82</v>
      </c>
      <c r="AW151" s="13" t="s">
        <v>34</v>
      </c>
      <c r="AX151" s="13" t="s">
        <v>73</v>
      </c>
      <c r="AY151" s="159" t="s">
        <v>163</v>
      </c>
    </row>
    <row r="152" spans="2:65" s="15" customFormat="1">
      <c r="B152" s="172"/>
      <c r="D152" s="150" t="s">
        <v>175</v>
      </c>
      <c r="E152" s="173" t="s">
        <v>19</v>
      </c>
      <c r="F152" s="174" t="s">
        <v>276</v>
      </c>
      <c r="H152" s="175">
        <v>32.053000000000004</v>
      </c>
      <c r="I152" s="176"/>
      <c r="L152" s="172"/>
      <c r="M152" s="177"/>
      <c r="T152" s="178"/>
      <c r="AT152" s="173" t="s">
        <v>175</v>
      </c>
      <c r="AU152" s="173" t="s">
        <v>82</v>
      </c>
      <c r="AV152" s="15" t="s">
        <v>181</v>
      </c>
      <c r="AW152" s="15" t="s">
        <v>34</v>
      </c>
      <c r="AX152" s="15" t="s">
        <v>73</v>
      </c>
      <c r="AY152" s="173" t="s">
        <v>163</v>
      </c>
    </row>
    <row r="153" spans="2:65" s="12" customFormat="1">
      <c r="B153" s="152"/>
      <c r="D153" s="150" t="s">
        <v>175</v>
      </c>
      <c r="E153" s="153" t="s">
        <v>19</v>
      </c>
      <c r="F153" s="154" t="s">
        <v>1986</v>
      </c>
      <c r="H153" s="153" t="s">
        <v>19</v>
      </c>
      <c r="I153" s="155"/>
      <c r="L153" s="152"/>
      <c r="M153" s="156"/>
      <c r="T153" s="157"/>
      <c r="AT153" s="153" t="s">
        <v>175</v>
      </c>
      <c r="AU153" s="153" t="s">
        <v>82</v>
      </c>
      <c r="AV153" s="12" t="s">
        <v>80</v>
      </c>
      <c r="AW153" s="12" t="s">
        <v>34</v>
      </c>
      <c r="AX153" s="12" t="s">
        <v>73</v>
      </c>
      <c r="AY153" s="153" t="s">
        <v>163</v>
      </c>
    </row>
    <row r="154" spans="2:65" s="13" customFormat="1">
      <c r="B154" s="158"/>
      <c r="D154" s="150" t="s">
        <v>175</v>
      </c>
      <c r="E154" s="159" t="s">
        <v>19</v>
      </c>
      <c r="F154" s="160" t="s">
        <v>1987</v>
      </c>
      <c r="H154" s="161">
        <v>5.7060000000000004</v>
      </c>
      <c r="I154" s="162"/>
      <c r="L154" s="158"/>
      <c r="M154" s="163"/>
      <c r="T154" s="164"/>
      <c r="AT154" s="159" t="s">
        <v>175</v>
      </c>
      <c r="AU154" s="159" t="s">
        <v>82</v>
      </c>
      <c r="AV154" s="13" t="s">
        <v>82</v>
      </c>
      <c r="AW154" s="13" t="s">
        <v>34</v>
      </c>
      <c r="AX154" s="13" t="s">
        <v>73</v>
      </c>
      <c r="AY154" s="159" t="s">
        <v>163</v>
      </c>
    </row>
    <row r="155" spans="2:65" s="13" customFormat="1">
      <c r="B155" s="158"/>
      <c r="D155" s="150" t="s">
        <v>175</v>
      </c>
      <c r="E155" s="159" t="s">
        <v>19</v>
      </c>
      <c r="F155" s="160" t="s">
        <v>1988</v>
      </c>
      <c r="H155" s="161">
        <v>4.194</v>
      </c>
      <c r="I155" s="162"/>
      <c r="L155" s="158"/>
      <c r="M155" s="163"/>
      <c r="T155" s="164"/>
      <c r="AT155" s="159" t="s">
        <v>175</v>
      </c>
      <c r="AU155" s="159" t="s">
        <v>82</v>
      </c>
      <c r="AV155" s="13" t="s">
        <v>82</v>
      </c>
      <c r="AW155" s="13" t="s">
        <v>34</v>
      </c>
      <c r="AX155" s="13" t="s">
        <v>73</v>
      </c>
      <c r="AY155" s="159" t="s">
        <v>163</v>
      </c>
    </row>
    <row r="156" spans="2:65" s="13" customFormat="1">
      <c r="B156" s="158"/>
      <c r="D156" s="150" t="s">
        <v>175</v>
      </c>
      <c r="E156" s="159" t="s">
        <v>19</v>
      </c>
      <c r="F156" s="160" t="s">
        <v>1989</v>
      </c>
      <c r="H156" s="161">
        <v>1.64</v>
      </c>
      <c r="I156" s="162"/>
      <c r="L156" s="158"/>
      <c r="M156" s="163"/>
      <c r="T156" s="164"/>
      <c r="AT156" s="159" t="s">
        <v>175</v>
      </c>
      <c r="AU156" s="159" t="s">
        <v>82</v>
      </c>
      <c r="AV156" s="13" t="s">
        <v>82</v>
      </c>
      <c r="AW156" s="13" t="s">
        <v>34</v>
      </c>
      <c r="AX156" s="13" t="s">
        <v>73</v>
      </c>
      <c r="AY156" s="159" t="s">
        <v>163</v>
      </c>
    </row>
    <row r="157" spans="2:65" s="15" customFormat="1">
      <c r="B157" s="172"/>
      <c r="D157" s="150" t="s">
        <v>175</v>
      </c>
      <c r="E157" s="173" t="s">
        <v>19</v>
      </c>
      <c r="F157" s="174" t="s">
        <v>276</v>
      </c>
      <c r="H157" s="175">
        <v>11.540000000000001</v>
      </c>
      <c r="I157" s="176"/>
      <c r="L157" s="172"/>
      <c r="M157" s="177"/>
      <c r="T157" s="178"/>
      <c r="AT157" s="173" t="s">
        <v>175</v>
      </c>
      <c r="AU157" s="173" t="s">
        <v>82</v>
      </c>
      <c r="AV157" s="15" t="s">
        <v>181</v>
      </c>
      <c r="AW157" s="15" t="s">
        <v>34</v>
      </c>
      <c r="AX157" s="15" t="s">
        <v>73</v>
      </c>
      <c r="AY157" s="173" t="s">
        <v>163</v>
      </c>
    </row>
    <row r="158" spans="2:65" s="14" customFormat="1">
      <c r="B158" s="165"/>
      <c r="D158" s="150" t="s">
        <v>175</v>
      </c>
      <c r="E158" s="166" t="s">
        <v>19</v>
      </c>
      <c r="F158" s="167" t="s">
        <v>214</v>
      </c>
      <c r="H158" s="168">
        <v>99.227000000000004</v>
      </c>
      <c r="I158" s="169"/>
      <c r="L158" s="165"/>
      <c r="M158" s="170"/>
      <c r="T158" s="171"/>
      <c r="AT158" s="166" t="s">
        <v>175</v>
      </c>
      <c r="AU158" s="166" t="s">
        <v>82</v>
      </c>
      <c r="AV158" s="14" t="s">
        <v>90</v>
      </c>
      <c r="AW158" s="14" t="s">
        <v>34</v>
      </c>
      <c r="AX158" s="14" t="s">
        <v>80</v>
      </c>
      <c r="AY158" s="166" t="s">
        <v>163</v>
      </c>
    </row>
    <row r="159" spans="2:65" s="1" customFormat="1" ht="33" customHeight="1">
      <c r="B159" s="33"/>
      <c r="C159" s="133" t="s">
        <v>248</v>
      </c>
      <c r="D159" s="133" t="s">
        <v>166</v>
      </c>
      <c r="E159" s="134" t="s">
        <v>1990</v>
      </c>
      <c r="F159" s="135" t="s">
        <v>1991</v>
      </c>
      <c r="G159" s="136" t="s">
        <v>107</v>
      </c>
      <c r="H159" s="137">
        <v>5.81</v>
      </c>
      <c r="I159" s="138"/>
      <c r="J159" s="139">
        <f>ROUND(I159*H159,2)</f>
        <v>0</v>
      </c>
      <c r="K159" s="135" t="s">
        <v>169</v>
      </c>
      <c r="L159" s="33"/>
      <c r="M159" s="140" t="s">
        <v>19</v>
      </c>
      <c r="N159" s="141" t="s">
        <v>44</v>
      </c>
      <c r="P159" s="142">
        <f>O159*H159</f>
        <v>0</v>
      </c>
      <c r="Q159" s="142">
        <v>0</v>
      </c>
      <c r="R159" s="142">
        <f>Q159*H159</f>
        <v>0</v>
      </c>
      <c r="S159" s="142">
        <v>2.2000000000000002</v>
      </c>
      <c r="T159" s="143">
        <f>S159*H159</f>
        <v>12.782</v>
      </c>
      <c r="AR159" s="144" t="s">
        <v>90</v>
      </c>
      <c r="AT159" s="144" t="s">
        <v>166</v>
      </c>
      <c r="AU159" s="144" t="s">
        <v>82</v>
      </c>
      <c r="AY159" s="18" t="s">
        <v>163</v>
      </c>
      <c r="BE159" s="145">
        <f>IF(N159="základní",J159,0)</f>
        <v>0</v>
      </c>
      <c r="BF159" s="145">
        <f>IF(N159="snížená",J159,0)</f>
        <v>0</v>
      </c>
      <c r="BG159" s="145">
        <f>IF(N159="zákl. přenesená",J159,0)</f>
        <v>0</v>
      </c>
      <c r="BH159" s="145">
        <f>IF(N159="sníž. přenesená",J159,0)</f>
        <v>0</v>
      </c>
      <c r="BI159" s="145">
        <f>IF(N159="nulová",J159,0)</f>
        <v>0</v>
      </c>
      <c r="BJ159" s="18" t="s">
        <v>80</v>
      </c>
      <c r="BK159" s="145">
        <f>ROUND(I159*H159,2)</f>
        <v>0</v>
      </c>
      <c r="BL159" s="18" t="s">
        <v>90</v>
      </c>
      <c r="BM159" s="144" t="s">
        <v>1992</v>
      </c>
    </row>
    <row r="160" spans="2:65" s="1" customFormat="1">
      <c r="B160" s="33"/>
      <c r="D160" s="146" t="s">
        <v>171</v>
      </c>
      <c r="F160" s="147" t="s">
        <v>1993</v>
      </c>
      <c r="I160" s="148"/>
      <c r="L160" s="33"/>
      <c r="M160" s="149"/>
      <c r="T160" s="54"/>
      <c r="AT160" s="18" t="s">
        <v>171</v>
      </c>
      <c r="AU160" s="18" t="s">
        <v>82</v>
      </c>
    </row>
    <row r="161" spans="2:65" s="12" customFormat="1">
      <c r="B161" s="152"/>
      <c r="D161" s="150" t="s">
        <v>175</v>
      </c>
      <c r="E161" s="153" t="s">
        <v>19</v>
      </c>
      <c r="F161" s="154" t="s">
        <v>1935</v>
      </c>
      <c r="H161" s="153" t="s">
        <v>19</v>
      </c>
      <c r="I161" s="155"/>
      <c r="L161" s="152"/>
      <c r="M161" s="156"/>
      <c r="T161" s="157"/>
      <c r="AT161" s="153" t="s">
        <v>175</v>
      </c>
      <c r="AU161" s="153" t="s">
        <v>82</v>
      </c>
      <c r="AV161" s="12" t="s">
        <v>80</v>
      </c>
      <c r="AW161" s="12" t="s">
        <v>34</v>
      </c>
      <c r="AX161" s="12" t="s">
        <v>73</v>
      </c>
      <c r="AY161" s="153" t="s">
        <v>163</v>
      </c>
    </row>
    <row r="162" spans="2:65" s="13" customFormat="1">
      <c r="B162" s="158"/>
      <c r="D162" s="150" t="s">
        <v>175</v>
      </c>
      <c r="E162" s="159" t="s">
        <v>19</v>
      </c>
      <c r="F162" s="160" t="s">
        <v>1994</v>
      </c>
      <c r="H162" s="161">
        <v>5.81</v>
      </c>
      <c r="I162" s="162"/>
      <c r="L162" s="158"/>
      <c r="M162" s="163"/>
      <c r="T162" s="164"/>
      <c r="AT162" s="159" t="s">
        <v>175</v>
      </c>
      <c r="AU162" s="159" t="s">
        <v>82</v>
      </c>
      <c r="AV162" s="13" t="s">
        <v>82</v>
      </c>
      <c r="AW162" s="13" t="s">
        <v>34</v>
      </c>
      <c r="AX162" s="13" t="s">
        <v>80</v>
      </c>
      <c r="AY162" s="159" t="s">
        <v>163</v>
      </c>
    </row>
    <row r="163" spans="2:65" s="1" customFormat="1" ht="33" customHeight="1">
      <c r="B163" s="33"/>
      <c r="C163" s="133" t="s">
        <v>254</v>
      </c>
      <c r="D163" s="133" t="s">
        <v>166</v>
      </c>
      <c r="E163" s="134" t="s">
        <v>216</v>
      </c>
      <c r="F163" s="135" t="s">
        <v>217</v>
      </c>
      <c r="G163" s="136" t="s">
        <v>218</v>
      </c>
      <c r="H163" s="137">
        <v>251.91900000000001</v>
      </c>
      <c r="I163" s="138"/>
      <c r="J163" s="139">
        <f>ROUND(I163*H163,2)</f>
        <v>0</v>
      </c>
      <c r="K163" s="135" t="s">
        <v>169</v>
      </c>
      <c r="L163" s="33"/>
      <c r="M163" s="140" t="s">
        <v>19</v>
      </c>
      <c r="N163" s="141" t="s">
        <v>44</v>
      </c>
      <c r="P163" s="142">
        <f>O163*H163</f>
        <v>0</v>
      </c>
      <c r="Q163" s="142">
        <v>0</v>
      </c>
      <c r="R163" s="142">
        <f>Q163*H163</f>
        <v>0</v>
      </c>
      <c r="S163" s="142">
        <v>0</v>
      </c>
      <c r="T163" s="143">
        <f>S163*H163</f>
        <v>0</v>
      </c>
      <c r="AR163" s="144" t="s">
        <v>90</v>
      </c>
      <c r="AT163" s="144" t="s">
        <v>166</v>
      </c>
      <c r="AU163" s="144" t="s">
        <v>82</v>
      </c>
      <c r="AY163" s="18" t="s">
        <v>163</v>
      </c>
      <c r="BE163" s="145">
        <f>IF(N163="základní",J163,0)</f>
        <v>0</v>
      </c>
      <c r="BF163" s="145">
        <f>IF(N163="snížená",J163,0)</f>
        <v>0</v>
      </c>
      <c r="BG163" s="145">
        <f>IF(N163="zákl. přenesená",J163,0)</f>
        <v>0</v>
      </c>
      <c r="BH163" s="145">
        <f>IF(N163="sníž. přenesená",J163,0)</f>
        <v>0</v>
      </c>
      <c r="BI163" s="145">
        <f>IF(N163="nulová",J163,0)</f>
        <v>0</v>
      </c>
      <c r="BJ163" s="18" t="s">
        <v>80</v>
      </c>
      <c r="BK163" s="145">
        <f>ROUND(I163*H163,2)</f>
        <v>0</v>
      </c>
      <c r="BL163" s="18" t="s">
        <v>90</v>
      </c>
      <c r="BM163" s="144" t="s">
        <v>1995</v>
      </c>
    </row>
    <row r="164" spans="2:65" s="1" customFormat="1">
      <c r="B164" s="33"/>
      <c r="D164" s="146" t="s">
        <v>171</v>
      </c>
      <c r="F164" s="147" t="s">
        <v>220</v>
      </c>
      <c r="I164" s="148"/>
      <c r="L164" s="33"/>
      <c r="M164" s="149"/>
      <c r="T164" s="54"/>
      <c r="AT164" s="18" t="s">
        <v>171</v>
      </c>
      <c r="AU164" s="18" t="s">
        <v>82</v>
      </c>
    </row>
    <row r="165" spans="2:65" s="1" customFormat="1" ht="24.2" customHeight="1">
      <c r="B165" s="33"/>
      <c r="C165" s="133" t="s">
        <v>259</v>
      </c>
      <c r="D165" s="133" t="s">
        <v>166</v>
      </c>
      <c r="E165" s="134" t="s">
        <v>222</v>
      </c>
      <c r="F165" s="135" t="s">
        <v>223</v>
      </c>
      <c r="G165" s="136" t="s">
        <v>218</v>
      </c>
      <c r="H165" s="137">
        <v>3526.866</v>
      </c>
      <c r="I165" s="138"/>
      <c r="J165" s="139">
        <f>ROUND(I165*H165,2)</f>
        <v>0</v>
      </c>
      <c r="K165" s="135" t="s">
        <v>169</v>
      </c>
      <c r="L165" s="33"/>
      <c r="M165" s="140" t="s">
        <v>19</v>
      </c>
      <c r="N165" s="141" t="s">
        <v>44</v>
      </c>
      <c r="P165" s="142">
        <f>O165*H165</f>
        <v>0</v>
      </c>
      <c r="Q165" s="142">
        <v>0</v>
      </c>
      <c r="R165" s="142">
        <f>Q165*H165</f>
        <v>0</v>
      </c>
      <c r="S165" s="142">
        <v>0</v>
      </c>
      <c r="T165" s="143">
        <f>S165*H165</f>
        <v>0</v>
      </c>
      <c r="AR165" s="144" t="s">
        <v>90</v>
      </c>
      <c r="AT165" s="144" t="s">
        <v>166</v>
      </c>
      <c r="AU165" s="144" t="s">
        <v>82</v>
      </c>
      <c r="AY165" s="18" t="s">
        <v>163</v>
      </c>
      <c r="BE165" s="145">
        <f>IF(N165="základní",J165,0)</f>
        <v>0</v>
      </c>
      <c r="BF165" s="145">
        <f>IF(N165="snížená",J165,0)</f>
        <v>0</v>
      </c>
      <c r="BG165" s="145">
        <f>IF(N165="zákl. přenesená",J165,0)</f>
        <v>0</v>
      </c>
      <c r="BH165" s="145">
        <f>IF(N165="sníž. přenesená",J165,0)</f>
        <v>0</v>
      </c>
      <c r="BI165" s="145">
        <f>IF(N165="nulová",J165,0)</f>
        <v>0</v>
      </c>
      <c r="BJ165" s="18" t="s">
        <v>80</v>
      </c>
      <c r="BK165" s="145">
        <f>ROUND(I165*H165,2)</f>
        <v>0</v>
      </c>
      <c r="BL165" s="18" t="s">
        <v>90</v>
      </c>
      <c r="BM165" s="144" t="s">
        <v>1996</v>
      </c>
    </row>
    <row r="166" spans="2:65" s="1" customFormat="1">
      <c r="B166" s="33"/>
      <c r="D166" s="146" t="s">
        <v>171</v>
      </c>
      <c r="F166" s="147" t="s">
        <v>225</v>
      </c>
      <c r="I166" s="148"/>
      <c r="L166" s="33"/>
      <c r="M166" s="149"/>
      <c r="T166" s="54"/>
      <c r="AT166" s="18" t="s">
        <v>171</v>
      </c>
      <c r="AU166" s="18" t="s">
        <v>82</v>
      </c>
    </row>
    <row r="167" spans="2:65" s="13" customFormat="1">
      <c r="B167" s="158"/>
      <c r="D167" s="150" t="s">
        <v>175</v>
      </c>
      <c r="F167" s="160" t="s">
        <v>1997</v>
      </c>
      <c r="H167" s="161">
        <v>3526.866</v>
      </c>
      <c r="I167" s="162"/>
      <c r="L167" s="158"/>
      <c r="M167" s="163"/>
      <c r="T167" s="164"/>
      <c r="AT167" s="159" t="s">
        <v>175</v>
      </c>
      <c r="AU167" s="159" t="s">
        <v>82</v>
      </c>
      <c r="AV167" s="13" t="s">
        <v>82</v>
      </c>
      <c r="AW167" s="13" t="s">
        <v>4</v>
      </c>
      <c r="AX167" s="13" t="s">
        <v>80</v>
      </c>
      <c r="AY167" s="159" t="s">
        <v>163</v>
      </c>
    </row>
    <row r="168" spans="2:65" s="1" customFormat="1" ht="44.25" customHeight="1">
      <c r="B168" s="33"/>
      <c r="C168" s="133" t="s">
        <v>278</v>
      </c>
      <c r="D168" s="133" t="s">
        <v>166</v>
      </c>
      <c r="E168" s="134" t="s">
        <v>228</v>
      </c>
      <c r="F168" s="135" t="s">
        <v>229</v>
      </c>
      <c r="G168" s="136" t="s">
        <v>218</v>
      </c>
      <c r="H168" s="137">
        <v>251.91900000000001</v>
      </c>
      <c r="I168" s="138"/>
      <c r="J168" s="139">
        <f>ROUND(I168*H168,2)</f>
        <v>0</v>
      </c>
      <c r="K168" s="135" t="s">
        <v>169</v>
      </c>
      <c r="L168" s="33"/>
      <c r="M168" s="140" t="s">
        <v>19</v>
      </c>
      <c r="N168" s="141" t="s">
        <v>44</v>
      </c>
      <c r="P168" s="142">
        <f>O168*H168</f>
        <v>0</v>
      </c>
      <c r="Q168" s="142">
        <v>0</v>
      </c>
      <c r="R168" s="142">
        <f>Q168*H168</f>
        <v>0</v>
      </c>
      <c r="S168" s="142">
        <v>0</v>
      </c>
      <c r="T168" s="143">
        <f>S168*H168</f>
        <v>0</v>
      </c>
      <c r="AR168" s="144" t="s">
        <v>90</v>
      </c>
      <c r="AT168" s="144" t="s">
        <v>166</v>
      </c>
      <c r="AU168" s="144" t="s">
        <v>82</v>
      </c>
      <c r="AY168" s="18" t="s">
        <v>163</v>
      </c>
      <c r="BE168" s="145">
        <f>IF(N168="základní",J168,0)</f>
        <v>0</v>
      </c>
      <c r="BF168" s="145">
        <f>IF(N168="snížená",J168,0)</f>
        <v>0</v>
      </c>
      <c r="BG168" s="145">
        <f>IF(N168="zákl. přenesená",J168,0)</f>
        <v>0</v>
      </c>
      <c r="BH168" s="145">
        <f>IF(N168="sníž. přenesená",J168,0)</f>
        <v>0</v>
      </c>
      <c r="BI168" s="145">
        <f>IF(N168="nulová",J168,0)</f>
        <v>0</v>
      </c>
      <c r="BJ168" s="18" t="s">
        <v>80</v>
      </c>
      <c r="BK168" s="145">
        <f>ROUND(I168*H168,2)</f>
        <v>0</v>
      </c>
      <c r="BL168" s="18" t="s">
        <v>90</v>
      </c>
      <c r="BM168" s="144" t="s">
        <v>1998</v>
      </c>
    </row>
    <row r="169" spans="2:65" s="1" customFormat="1">
      <c r="B169" s="33"/>
      <c r="D169" s="146" t="s">
        <v>171</v>
      </c>
      <c r="F169" s="147" t="s">
        <v>231</v>
      </c>
      <c r="I169" s="148"/>
      <c r="L169" s="33"/>
      <c r="M169" s="149"/>
      <c r="T169" s="54"/>
      <c r="AT169" s="18" t="s">
        <v>171</v>
      </c>
      <c r="AU169" s="18" t="s">
        <v>82</v>
      </c>
    </row>
    <row r="170" spans="2:65" s="1" customFormat="1">
      <c r="B170" s="33"/>
      <c r="D170" s="150" t="s">
        <v>173</v>
      </c>
      <c r="F170" s="151" t="s">
        <v>1999</v>
      </c>
      <c r="I170" s="148"/>
      <c r="L170" s="33"/>
      <c r="M170" s="149"/>
      <c r="T170" s="54"/>
      <c r="AT170" s="18" t="s">
        <v>173</v>
      </c>
      <c r="AU170" s="18" t="s">
        <v>82</v>
      </c>
    </row>
    <row r="171" spans="2:65" s="1" customFormat="1" ht="24.2" customHeight="1">
      <c r="B171" s="33"/>
      <c r="C171" s="133" t="s">
        <v>285</v>
      </c>
      <c r="D171" s="133" t="s">
        <v>166</v>
      </c>
      <c r="E171" s="134" t="s">
        <v>2000</v>
      </c>
      <c r="F171" s="135" t="s">
        <v>2001</v>
      </c>
      <c r="G171" s="136" t="s">
        <v>111</v>
      </c>
      <c r="H171" s="137">
        <v>155.30099999999999</v>
      </c>
      <c r="I171" s="138"/>
      <c r="J171" s="139">
        <f>ROUND(I171*H171,2)</f>
        <v>0</v>
      </c>
      <c r="K171" s="135" t="s">
        <v>169</v>
      </c>
      <c r="L171" s="33"/>
      <c r="M171" s="140" t="s">
        <v>19</v>
      </c>
      <c r="N171" s="141" t="s">
        <v>44</v>
      </c>
      <c r="P171" s="142">
        <f>O171*H171</f>
        <v>0</v>
      </c>
      <c r="Q171" s="142">
        <v>0</v>
      </c>
      <c r="R171" s="142">
        <f>Q171*H171</f>
        <v>0</v>
      </c>
      <c r="S171" s="142">
        <v>2.5000000000000001E-3</v>
      </c>
      <c r="T171" s="143">
        <f>S171*H171</f>
        <v>0.3882525</v>
      </c>
      <c r="AR171" s="144" t="s">
        <v>90</v>
      </c>
      <c r="AT171" s="144" t="s">
        <v>166</v>
      </c>
      <c r="AU171" s="144" t="s">
        <v>82</v>
      </c>
      <c r="AY171" s="18" t="s">
        <v>163</v>
      </c>
      <c r="BE171" s="145">
        <f>IF(N171="základní",J171,0)</f>
        <v>0</v>
      </c>
      <c r="BF171" s="145">
        <f>IF(N171="snížená",J171,0)</f>
        <v>0</v>
      </c>
      <c r="BG171" s="145">
        <f>IF(N171="zákl. přenesená",J171,0)</f>
        <v>0</v>
      </c>
      <c r="BH171" s="145">
        <f>IF(N171="sníž. přenesená",J171,0)</f>
        <v>0</v>
      </c>
      <c r="BI171" s="145">
        <f>IF(N171="nulová",J171,0)</f>
        <v>0</v>
      </c>
      <c r="BJ171" s="18" t="s">
        <v>80</v>
      </c>
      <c r="BK171" s="145">
        <f>ROUND(I171*H171,2)</f>
        <v>0</v>
      </c>
      <c r="BL171" s="18" t="s">
        <v>90</v>
      </c>
      <c r="BM171" s="144" t="s">
        <v>2002</v>
      </c>
    </row>
    <row r="172" spans="2:65" s="1" customFormat="1">
      <c r="B172" s="33"/>
      <c r="D172" s="146" t="s">
        <v>171</v>
      </c>
      <c r="F172" s="147" t="s">
        <v>2003</v>
      </c>
      <c r="I172" s="148"/>
      <c r="L172" s="33"/>
      <c r="M172" s="149"/>
      <c r="T172" s="54"/>
      <c r="AT172" s="18" t="s">
        <v>171</v>
      </c>
      <c r="AU172" s="18" t="s">
        <v>82</v>
      </c>
    </row>
    <row r="173" spans="2:65" s="12" customFormat="1">
      <c r="B173" s="152"/>
      <c r="D173" s="150" t="s">
        <v>175</v>
      </c>
      <c r="E173" s="153" t="s">
        <v>19</v>
      </c>
      <c r="F173" s="154" t="s">
        <v>1935</v>
      </c>
      <c r="H173" s="153" t="s">
        <v>19</v>
      </c>
      <c r="I173" s="155"/>
      <c r="L173" s="152"/>
      <c r="M173" s="156"/>
      <c r="T173" s="157"/>
      <c r="AT173" s="153" t="s">
        <v>175</v>
      </c>
      <c r="AU173" s="153" t="s">
        <v>82</v>
      </c>
      <c r="AV173" s="12" t="s">
        <v>80</v>
      </c>
      <c r="AW173" s="12" t="s">
        <v>34</v>
      </c>
      <c r="AX173" s="12" t="s">
        <v>73</v>
      </c>
      <c r="AY173" s="153" t="s">
        <v>163</v>
      </c>
    </row>
    <row r="174" spans="2:65" s="13" customFormat="1">
      <c r="B174" s="158"/>
      <c r="D174" s="150" t="s">
        <v>175</v>
      </c>
      <c r="E174" s="159" t="s">
        <v>19</v>
      </c>
      <c r="F174" s="160" t="s">
        <v>2004</v>
      </c>
      <c r="H174" s="161">
        <v>155.30099999999999</v>
      </c>
      <c r="I174" s="162"/>
      <c r="L174" s="158"/>
      <c r="M174" s="163"/>
      <c r="T174" s="164"/>
      <c r="AT174" s="159" t="s">
        <v>175</v>
      </c>
      <c r="AU174" s="159" t="s">
        <v>82</v>
      </c>
      <c r="AV174" s="13" t="s">
        <v>82</v>
      </c>
      <c r="AW174" s="13" t="s">
        <v>34</v>
      </c>
      <c r="AX174" s="13" t="s">
        <v>80</v>
      </c>
      <c r="AY174" s="159" t="s">
        <v>163</v>
      </c>
    </row>
    <row r="175" spans="2:65" s="1" customFormat="1" ht="37.9" customHeight="1">
      <c r="B175" s="33"/>
      <c r="C175" s="133" t="s">
        <v>292</v>
      </c>
      <c r="D175" s="133" t="s">
        <v>166</v>
      </c>
      <c r="E175" s="134" t="s">
        <v>2005</v>
      </c>
      <c r="F175" s="135" t="s">
        <v>2006</v>
      </c>
      <c r="G175" s="136" t="s">
        <v>218</v>
      </c>
      <c r="H175" s="137">
        <v>0.38800000000000001</v>
      </c>
      <c r="I175" s="138"/>
      <c r="J175" s="139">
        <f>ROUND(I175*H175,2)</f>
        <v>0</v>
      </c>
      <c r="K175" s="135" t="s">
        <v>169</v>
      </c>
      <c r="L175" s="33"/>
      <c r="M175" s="140" t="s">
        <v>19</v>
      </c>
      <c r="N175" s="141" t="s">
        <v>44</v>
      </c>
      <c r="P175" s="142">
        <f>O175*H175</f>
        <v>0</v>
      </c>
      <c r="Q175" s="142">
        <v>0</v>
      </c>
      <c r="R175" s="142">
        <f>Q175*H175</f>
        <v>0</v>
      </c>
      <c r="S175" s="142">
        <v>0</v>
      </c>
      <c r="T175" s="143">
        <f>S175*H175</f>
        <v>0</v>
      </c>
      <c r="AR175" s="144" t="s">
        <v>90</v>
      </c>
      <c r="AT175" s="144" t="s">
        <v>166</v>
      </c>
      <c r="AU175" s="144" t="s">
        <v>82</v>
      </c>
      <c r="AY175" s="18" t="s">
        <v>163</v>
      </c>
      <c r="BE175" s="145">
        <f>IF(N175="základní",J175,0)</f>
        <v>0</v>
      </c>
      <c r="BF175" s="145">
        <f>IF(N175="snížená",J175,0)</f>
        <v>0</v>
      </c>
      <c r="BG175" s="145">
        <f>IF(N175="zákl. přenesená",J175,0)</f>
        <v>0</v>
      </c>
      <c r="BH175" s="145">
        <f>IF(N175="sníž. přenesená",J175,0)</f>
        <v>0</v>
      </c>
      <c r="BI175" s="145">
        <f>IF(N175="nulová",J175,0)</f>
        <v>0</v>
      </c>
      <c r="BJ175" s="18" t="s">
        <v>80</v>
      </c>
      <c r="BK175" s="145">
        <f>ROUND(I175*H175,2)</f>
        <v>0</v>
      </c>
      <c r="BL175" s="18" t="s">
        <v>90</v>
      </c>
      <c r="BM175" s="144" t="s">
        <v>2007</v>
      </c>
    </row>
    <row r="176" spans="2:65" s="1" customFormat="1">
      <c r="B176" s="33"/>
      <c r="D176" s="146" t="s">
        <v>171</v>
      </c>
      <c r="F176" s="147" t="s">
        <v>2008</v>
      </c>
      <c r="I176" s="148"/>
      <c r="L176" s="33"/>
      <c r="M176" s="149"/>
      <c r="T176" s="54"/>
      <c r="AT176" s="18" t="s">
        <v>171</v>
      </c>
      <c r="AU176" s="18" t="s">
        <v>82</v>
      </c>
    </row>
    <row r="177" spans="2:65" s="1" customFormat="1" ht="33" customHeight="1">
      <c r="B177" s="33"/>
      <c r="C177" s="133" t="s">
        <v>298</v>
      </c>
      <c r="D177" s="133" t="s">
        <v>166</v>
      </c>
      <c r="E177" s="134" t="s">
        <v>2009</v>
      </c>
      <c r="F177" s="135" t="s">
        <v>2010</v>
      </c>
      <c r="G177" s="136" t="s">
        <v>218</v>
      </c>
      <c r="H177" s="137">
        <v>0.38800000000000001</v>
      </c>
      <c r="I177" s="138"/>
      <c r="J177" s="139">
        <f>ROUND(I177*H177,2)</f>
        <v>0</v>
      </c>
      <c r="K177" s="135" t="s">
        <v>169</v>
      </c>
      <c r="L177" s="33"/>
      <c r="M177" s="140" t="s">
        <v>19</v>
      </c>
      <c r="N177" s="141" t="s">
        <v>44</v>
      </c>
      <c r="P177" s="142">
        <f>O177*H177</f>
        <v>0</v>
      </c>
      <c r="Q177" s="142">
        <v>0</v>
      </c>
      <c r="R177" s="142">
        <f>Q177*H177</f>
        <v>0</v>
      </c>
      <c r="S177" s="142">
        <v>0</v>
      </c>
      <c r="T177" s="143">
        <f>S177*H177</f>
        <v>0</v>
      </c>
      <c r="AR177" s="144" t="s">
        <v>90</v>
      </c>
      <c r="AT177" s="144" t="s">
        <v>166</v>
      </c>
      <c r="AU177" s="144" t="s">
        <v>82</v>
      </c>
      <c r="AY177" s="18" t="s">
        <v>163</v>
      </c>
      <c r="BE177" s="145">
        <f>IF(N177="základní",J177,0)</f>
        <v>0</v>
      </c>
      <c r="BF177" s="145">
        <f>IF(N177="snížená",J177,0)</f>
        <v>0</v>
      </c>
      <c r="BG177" s="145">
        <f>IF(N177="zákl. přenesená",J177,0)</f>
        <v>0</v>
      </c>
      <c r="BH177" s="145">
        <f>IF(N177="sníž. přenesená",J177,0)</f>
        <v>0</v>
      </c>
      <c r="BI177" s="145">
        <f>IF(N177="nulová",J177,0)</f>
        <v>0</v>
      </c>
      <c r="BJ177" s="18" t="s">
        <v>80</v>
      </c>
      <c r="BK177" s="145">
        <f>ROUND(I177*H177,2)</f>
        <v>0</v>
      </c>
      <c r="BL177" s="18" t="s">
        <v>90</v>
      </c>
      <c r="BM177" s="144" t="s">
        <v>2011</v>
      </c>
    </row>
    <row r="178" spans="2:65" s="1" customFormat="1">
      <c r="B178" s="33"/>
      <c r="D178" s="146" t="s">
        <v>171</v>
      </c>
      <c r="F178" s="147" t="s">
        <v>2012</v>
      </c>
      <c r="I178" s="148"/>
      <c r="L178" s="33"/>
      <c r="M178" s="149"/>
      <c r="T178" s="54"/>
      <c r="AT178" s="18" t="s">
        <v>171</v>
      </c>
      <c r="AU178" s="18" t="s">
        <v>82</v>
      </c>
    </row>
    <row r="179" spans="2:65" s="1" customFormat="1" ht="44.25" customHeight="1">
      <c r="B179" s="33"/>
      <c r="C179" s="133" t="s">
        <v>7</v>
      </c>
      <c r="D179" s="133" t="s">
        <v>166</v>
      </c>
      <c r="E179" s="134" t="s">
        <v>2013</v>
      </c>
      <c r="F179" s="135" t="s">
        <v>2014</v>
      </c>
      <c r="G179" s="136" t="s">
        <v>218</v>
      </c>
      <c r="H179" s="137">
        <v>5.4320000000000004</v>
      </c>
      <c r="I179" s="138"/>
      <c r="J179" s="139">
        <f>ROUND(I179*H179,2)</f>
        <v>0</v>
      </c>
      <c r="K179" s="135" t="s">
        <v>169</v>
      </c>
      <c r="L179" s="33"/>
      <c r="M179" s="140" t="s">
        <v>19</v>
      </c>
      <c r="N179" s="141" t="s">
        <v>44</v>
      </c>
      <c r="P179" s="142">
        <f>O179*H179</f>
        <v>0</v>
      </c>
      <c r="Q179" s="142">
        <v>0</v>
      </c>
      <c r="R179" s="142">
        <f>Q179*H179</f>
        <v>0</v>
      </c>
      <c r="S179" s="142">
        <v>0</v>
      </c>
      <c r="T179" s="143">
        <f>S179*H179</f>
        <v>0</v>
      </c>
      <c r="AR179" s="144" t="s">
        <v>90</v>
      </c>
      <c r="AT179" s="144" t="s">
        <v>166</v>
      </c>
      <c r="AU179" s="144" t="s">
        <v>82</v>
      </c>
      <c r="AY179" s="18" t="s">
        <v>163</v>
      </c>
      <c r="BE179" s="145">
        <f>IF(N179="základní",J179,0)</f>
        <v>0</v>
      </c>
      <c r="BF179" s="145">
        <f>IF(N179="snížená",J179,0)</f>
        <v>0</v>
      </c>
      <c r="BG179" s="145">
        <f>IF(N179="zákl. přenesená",J179,0)</f>
        <v>0</v>
      </c>
      <c r="BH179" s="145">
        <f>IF(N179="sníž. přenesená",J179,0)</f>
        <v>0</v>
      </c>
      <c r="BI179" s="145">
        <f>IF(N179="nulová",J179,0)</f>
        <v>0</v>
      </c>
      <c r="BJ179" s="18" t="s">
        <v>80</v>
      </c>
      <c r="BK179" s="145">
        <f>ROUND(I179*H179,2)</f>
        <v>0</v>
      </c>
      <c r="BL179" s="18" t="s">
        <v>90</v>
      </c>
      <c r="BM179" s="144" t="s">
        <v>2015</v>
      </c>
    </row>
    <row r="180" spans="2:65" s="1" customFormat="1">
      <c r="B180" s="33"/>
      <c r="D180" s="146" t="s">
        <v>171</v>
      </c>
      <c r="F180" s="147" t="s">
        <v>2016</v>
      </c>
      <c r="I180" s="148"/>
      <c r="L180" s="33"/>
      <c r="M180" s="149"/>
      <c r="T180" s="54"/>
      <c r="AT180" s="18" t="s">
        <v>171</v>
      </c>
      <c r="AU180" s="18" t="s">
        <v>82</v>
      </c>
    </row>
    <row r="181" spans="2:65" s="13" customFormat="1">
      <c r="B181" s="158"/>
      <c r="D181" s="150" t="s">
        <v>175</v>
      </c>
      <c r="F181" s="160" t="s">
        <v>2017</v>
      </c>
      <c r="H181" s="161">
        <v>5.4320000000000004</v>
      </c>
      <c r="I181" s="162"/>
      <c r="L181" s="158"/>
      <c r="M181" s="163"/>
      <c r="T181" s="164"/>
      <c r="AT181" s="159" t="s">
        <v>175</v>
      </c>
      <c r="AU181" s="159" t="s">
        <v>82</v>
      </c>
      <c r="AV181" s="13" t="s">
        <v>82</v>
      </c>
      <c r="AW181" s="13" t="s">
        <v>4</v>
      </c>
      <c r="AX181" s="13" t="s">
        <v>80</v>
      </c>
      <c r="AY181" s="159" t="s">
        <v>163</v>
      </c>
    </row>
    <row r="182" spans="2:65" s="1" customFormat="1" ht="49.15" customHeight="1">
      <c r="B182" s="33"/>
      <c r="C182" s="133" t="s">
        <v>316</v>
      </c>
      <c r="D182" s="133" t="s">
        <v>166</v>
      </c>
      <c r="E182" s="134" t="s">
        <v>2018</v>
      </c>
      <c r="F182" s="135" t="s">
        <v>2019</v>
      </c>
      <c r="G182" s="136" t="s">
        <v>218</v>
      </c>
      <c r="H182" s="137">
        <v>0.38800000000000001</v>
      </c>
      <c r="I182" s="138"/>
      <c r="J182" s="139">
        <f>ROUND(I182*H182,2)</f>
        <v>0</v>
      </c>
      <c r="K182" s="135" t="s">
        <v>169</v>
      </c>
      <c r="L182" s="33"/>
      <c r="M182" s="140" t="s">
        <v>19</v>
      </c>
      <c r="N182" s="141" t="s">
        <v>44</v>
      </c>
      <c r="P182" s="142">
        <f>O182*H182</f>
        <v>0</v>
      </c>
      <c r="Q182" s="142">
        <v>0</v>
      </c>
      <c r="R182" s="142">
        <f>Q182*H182</f>
        <v>0</v>
      </c>
      <c r="S182" s="142">
        <v>0</v>
      </c>
      <c r="T182" s="143">
        <f>S182*H182</f>
        <v>0</v>
      </c>
      <c r="AR182" s="144" t="s">
        <v>90</v>
      </c>
      <c r="AT182" s="144" t="s">
        <v>166</v>
      </c>
      <c r="AU182" s="144" t="s">
        <v>82</v>
      </c>
      <c r="AY182" s="18" t="s">
        <v>163</v>
      </c>
      <c r="BE182" s="145">
        <f>IF(N182="základní",J182,0)</f>
        <v>0</v>
      </c>
      <c r="BF182" s="145">
        <f>IF(N182="snížená",J182,0)</f>
        <v>0</v>
      </c>
      <c r="BG182" s="145">
        <f>IF(N182="zákl. přenesená",J182,0)</f>
        <v>0</v>
      </c>
      <c r="BH182" s="145">
        <f>IF(N182="sníž. přenesená",J182,0)</f>
        <v>0</v>
      </c>
      <c r="BI182" s="145">
        <f>IF(N182="nulová",J182,0)</f>
        <v>0</v>
      </c>
      <c r="BJ182" s="18" t="s">
        <v>80</v>
      </c>
      <c r="BK182" s="145">
        <f>ROUND(I182*H182,2)</f>
        <v>0</v>
      </c>
      <c r="BL182" s="18" t="s">
        <v>90</v>
      </c>
      <c r="BM182" s="144" t="s">
        <v>2020</v>
      </c>
    </row>
    <row r="183" spans="2:65" s="1" customFormat="1">
      <c r="B183" s="33"/>
      <c r="D183" s="146" t="s">
        <v>171</v>
      </c>
      <c r="F183" s="147" t="s">
        <v>2021</v>
      </c>
      <c r="I183" s="148"/>
      <c r="L183" s="33"/>
      <c r="M183" s="149"/>
      <c r="T183" s="54"/>
      <c r="AT183" s="18" t="s">
        <v>171</v>
      </c>
      <c r="AU183" s="18" t="s">
        <v>82</v>
      </c>
    </row>
    <row r="184" spans="2:65" s="1" customFormat="1" ht="62.65" customHeight="1">
      <c r="B184" s="33"/>
      <c r="C184" s="133" t="s">
        <v>341</v>
      </c>
      <c r="D184" s="133" t="s">
        <v>166</v>
      </c>
      <c r="E184" s="134" t="s">
        <v>2022</v>
      </c>
      <c r="F184" s="135" t="s">
        <v>2023</v>
      </c>
      <c r="G184" s="136" t="s">
        <v>239</v>
      </c>
      <c r="H184" s="137">
        <v>25.614000000000001</v>
      </c>
      <c r="I184" s="138"/>
      <c r="J184" s="139">
        <f>ROUND(I184*H184,2)</f>
        <v>0</v>
      </c>
      <c r="K184" s="135" t="s">
        <v>169</v>
      </c>
      <c r="L184" s="33"/>
      <c r="M184" s="140" t="s">
        <v>19</v>
      </c>
      <c r="N184" s="141" t="s">
        <v>44</v>
      </c>
      <c r="P184" s="142">
        <f>O184*H184</f>
        <v>0</v>
      </c>
      <c r="Q184" s="142">
        <v>0</v>
      </c>
      <c r="R184" s="142">
        <f>Q184*H184</f>
        <v>0</v>
      </c>
      <c r="S184" s="142">
        <v>0.35</v>
      </c>
      <c r="T184" s="143">
        <f>S184*H184</f>
        <v>8.9649000000000001</v>
      </c>
      <c r="AR184" s="144" t="s">
        <v>90</v>
      </c>
      <c r="AT184" s="144" t="s">
        <v>166</v>
      </c>
      <c r="AU184" s="144" t="s">
        <v>82</v>
      </c>
      <c r="AY184" s="18" t="s">
        <v>163</v>
      </c>
      <c r="BE184" s="145">
        <f>IF(N184="základní",J184,0)</f>
        <v>0</v>
      </c>
      <c r="BF184" s="145">
        <f>IF(N184="snížená",J184,0)</f>
        <v>0</v>
      </c>
      <c r="BG184" s="145">
        <f>IF(N184="zákl. přenesená",J184,0)</f>
        <v>0</v>
      </c>
      <c r="BH184" s="145">
        <f>IF(N184="sníž. přenesená",J184,0)</f>
        <v>0</v>
      </c>
      <c r="BI184" s="145">
        <f>IF(N184="nulová",J184,0)</f>
        <v>0</v>
      </c>
      <c r="BJ184" s="18" t="s">
        <v>80</v>
      </c>
      <c r="BK184" s="145">
        <f>ROUND(I184*H184,2)</f>
        <v>0</v>
      </c>
      <c r="BL184" s="18" t="s">
        <v>90</v>
      </c>
      <c r="BM184" s="144" t="s">
        <v>2024</v>
      </c>
    </row>
    <row r="185" spans="2:65" s="1" customFormat="1">
      <c r="B185" s="33"/>
      <c r="D185" s="146" t="s">
        <v>171</v>
      </c>
      <c r="F185" s="147" t="s">
        <v>2025</v>
      </c>
      <c r="I185" s="148"/>
      <c r="L185" s="33"/>
      <c r="M185" s="149"/>
      <c r="T185" s="54"/>
      <c r="AT185" s="18" t="s">
        <v>171</v>
      </c>
      <c r="AU185" s="18" t="s">
        <v>82</v>
      </c>
    </row>
    <row r="186" spans="2:65" s="12" customFormat="1">
      <c r="B186" s="152"/>
      <c r="D186" s="150" t="s">
        <v>175</v>
      </c>
      <c r="E186" s="153" t="s">
        <v>19</v>
      </c>
      <c r="F186" s="154" t="s">
        <v>2026</v>
      </c>
      <c r="H186" s="153" t="s">
        <v>19</v>
      </c>
      <c r="I186" s="155"/>
      <c r="L186" s="152"/>
      <c r="M186" s="156"/>
      <c r="T186" s="157"/>
      <c r="AT186" s="153" t="s">
        <v>175</v>
      </c>
      <c r="AU186" s="153" t="s">
        <v>82</v>
      </c>
      <c r="AV186" s="12" t="s">
        <v>80</v>
      </c>
      <c r="AW186" s="12" t="s">
        <v>34</v>
      </c>
      <c r="AX186" s="12" t="s">
        <v>73</v>
      </c>
      <c r="AY186" s="153" t="s">
        <v>163</v>
      </c>
    </row>
    <row r="187" spans="2:65" s="13" customFormat="1">
      <c r="B187" s="158"/>
      <c r="D187" s="150" t="s">
        <v>175</v>
      </c>
      <c r="E187" s="159" t="s">
        <v>19</v>
      </c>
      <c r="F187" s="160" t="s">
        <v>2027</v>
      </c>
      <c r="H187" s="161">
        <v>25.614000000000001</v>
      </c>
      <c r="I187" s="162"/>
      <c r="L187" s="158"/>
      <c r="M187" s="163"/>
      <c r="T187" s="164"/>
      <c r="AT187" s="159" t="s">
        <v>175</v>
      </c>
      <c r="AU187" s="159" t="s">
        <v>82</v>
      </c>
      <c r="AV187" s="13" t="s">
        <v>82</v>
      </c>
      <c r="AW187" s="13" t="s">
        <v>34</v>
      </c>
      <c r="AX187" s="13" t="s">
        <v>80</v>
      </c>
      <c r="AY187" s="159" t="s">
        <v>163</v>
      </c>
    </row>
    <row r="188" spans="2:65" s="1" customFormat="1" ht="37.9" customHeight="1">
      <c r="B188" s="33"/>
      <c r="C188" s="133" t="s">
        <v>349</v>
      </c>
      <c r="D188" s="133" t="s">
        <v>166</v>
      </c>
      <c r="E188" s="134" t="s">
        <v>244</v>
      </c>
      <c r="F188" s="135" t="s">
        <v>245</v>
      </c>
      <c r="G188" s="136" t="s">
        <v>218</v>
      </c>
      <c r="H188" s="137">
        <v>8.9649999999999999</v>
      </c>
      <c r="I188" s="138"/>
      <c r="J188" s="139">
        <f>ROUND(I188*H188,2)</f>
        <v>0</v>
      </c>
      <c r="K188" s="135" t="s">
        <v>169</v>
      </c>
      <c r="L188" s="33"/>
      <c r="M188" s="140" t="s">
        <v>19</v>
      </c>
      <c r="N188" s="141" t="s">
        <v>44</v>
      </c>
      <c r="P188" s="142">
        <f>O188*H188</f>
        <v>0</v>
      </c>
      <c r="Q188" s="142">
        <v>0</v>
      </c>
      <c r="R188" s="142">
        <f>Q188*H188</f>
        <v>0</v>
      </c>
      <c r="S188" s="142">
        <v>0</v>
      </c>
      <c r="T188" s="143">
        <f>S188*H188</f>
        <v>0</v>
      </c>
      <c r="AR188" s="144" t="s">
        <v>90</v>
      </c>
      <c r="AT188" s="144" t="s">
        <v>166</v>
      </c>
      <c r="AU188" s="144" t="s">
        <v>82</v>
      </c>
      <c r="AY188" s="18" t="s">
        <v>163</v>
      </c>
      <c r="BE188" s="145">
        <f>IF(N188="základní",J188,0)</f>
        <v>0</v>
      </c>
      <c r="BF188" s="145">
        <f>IF(N188="snížená",J188,0)</f>
        <v>0</v>
      </c>
      <c r="BG188" s="145">
        <f>IF(N188="zákl. přenesená",J188,0)</f>
        <v>0</v>
      </c>
      <c r="BH188" s="145">
        <f>IF(N188="sníž. přenesená",J188,0)</f>
        <v>0</v>
      </c>
      <c r="BI188" s="145">
        <f>IF(N188="nulová",J188,0)</f>
        <v>0</v>
      </c>
      <c r="BJ188" s="18" t="s">
        <v>80</v>
      </c>
      <c r="BK188" s="145">
        <f>ROUND(I188*H188,2)</f>
        <v>0</v>
      </c>
      <c r="BL188" s="18" t="s">
        <v>90</v>
      </c>
      <c r="BM188" s="144" t="s">
        <v>2028</v>
      </c>
    </row>
    <row r="189" spans="2:65" s="1" customFormat="1">
      <c r="B189" s="33"/>
      <c r="D189" s="146" t="s">
        <v>171</v>
      </c>
      <c r="F189" s="147" t="s">
        <v>247</v>
      </c>
      <c r="I189" s="148"/>
      <c r="L189" s="33"/>
      <c r="M189" s="149"/>
      <c r="T189" s="54"/>
      <c r="AT189" s="18" t="s">
        <v>171</v>
      </c>
      <c r="AU189" s="18" t="s">
        <v>82</v>
      </c>
    </row>
    <row r="190" spans="2:65" s="1" customFormat="1" ht="37.9" customHeight="1">
      <c r="B190" s="33"/>
      <c r="C190" s="133" t="s">
        <v>354</v>
      </c>
      <c r="D190" s="133" t="s">
        <v>166</v>
      </c>
      <c r="E190" s="134" t="s">
        <v>249</v>
      </c>
      <c r="F190" s="135" t="s">
        <v>250</v>
      </c>
      <c r="G190" s="136" t="s">
        <v>218</v>
      </c>
      <c r="H190" s="137">
        <v>125.51</v>
      </c>
      <c r="I190" s="138"/>
      <c r="J190" s="139">
        <f>ROUND(I190*H190,2)</f>
        <v>0</v>
      </c>
      <c r="K190" s="135" t="s">
        <v>169</v>
      </c>
      <c r="L190" s="33"/>
      <c r="M190" s="140" t="s">
        <v>19</v>
      </c>
      <c r="N190" s="141" t="s">
        <v>44</v>
      </c>
      <c r="P190" s="142">
        <f>O190*H190</f>
        <v>0</v>
      </c>
      <c r="Q190" s="142">
        <v>0</v>
      </c>
      <c r="R190" s="142">
        <f>Q190*H190</f>
        <v>0</v>
      </c>
      <c r="S190" s="142">
        <v>0</v>
      </c>
      <c r="T190" s="143">
        <f>S190*H190</f>
        <v>0</v>
      </c>
      <c r="AR190" s="144" t="s">
        <v>90</v>
      </c>
      <c r="AT190" s="144" t="s">
        <v>166</v>
      </c>
      <c r="AU190" s="144" t="s">
        <v>82</v>
      </c>
      <c r="AY190" s="18" t="s">
        <v>163</v>
      </c>
      <c r="BE190" s="145">
        <f>IF(N190="základní",J190,0)</f>
        <v>0</v>
      </c>
      <c r="BF190" s="145">
        <f>IF(N190="snížená",J190,0)</f>
        <v>0</v>
      </c>
      <c r="BG190" s="145">
        <f>IF(N190="zákl. přenesená",J190,0)</f>
        <v>0</v>
      </c>
      <c r="BH190" s="145">
        <f>IF(N190="sníž. přenesená",J190,0)</f>
        <v>0</v>
      </c>
      <c r="BI190" s="145">
        <f>IF(N190="nulová",J190,0)</f>
        <v>0</v>
      </c>
      <c r="BJ190" s="18" t="s">
        <v>80</v>
      </c>
      <c r="BK190" s="145">
        <f>ROUND(I190*H190,2)</f>
        <v>0</v>
      </c>
      <c r="BL190" s="18" t="s">
        <v>90</v>
      </c>
      <c r="BM190" s="144" t="s">
        <v>2029</v>
      </c>
    </row>
    <row r="191" spans="2:65" s="1" customFormat="1">
      <c r="B191" s="33"/>
      <c r="D191" s="146" t="s">
        <v>171</v>
      </c>
      <c r="F191" s="147" t="s">
        <v>252</v>
      </c>
      <c r="I191" s="148"/>
      <c r="L191" s="33"/>
      <c r="M191" s="149"/>
      <c r="T191" s="54"/>
      <c r="AT191" s="18" t="s">
        <v>171</v>
      </c>
      <c r="AU191" s="18" t="s">
        <v>82</v>
      </c>
    </row>
    <row r="192" spans="2:65" s="13" customFormat="1">
      <c r="B192" s="158"/>
      <c r="D192" s="150" t="s">
        <v>175</v>
      </c>
      <c r="F192" s="160" t="s">
        <v>2030</v>
      </c>
      <c r="H192" s="161">
        <v>125.51</v>
      </c>
      <c r="I192" s="162"/>
      <c r="L192" s="158"/>
      <c r="M192" s="163"/>
      <c r="T192" s="164"/>
      <c r="AT192" s="159" t="s">
        <v>175</v>
      </c>
      <c r="AU192" s="159" t="s">
        <v>82</v>
      </c>
      <c r="AV192" s="13" t="s">
        <v>82</v>
      </c>
      <c r="AW192" s="13" t="s">
        <v>4</v>
      </c>
      <c r="AX192" s="13" t="s">
        <v>80</v>
      </c>
      <c r="AY192" s="159" t="s">
        <v>163</v>
      </c>
    </row>
    <row r="193" spans="2:65" s="1" customFormat="1" ht="44.25" customHeight="1">
      <c r="B193" s="33"/>
      <c r="C193" s="133" t="s">
        <v>357</v>
      </c>
      <c r="D193" s="133" t="s">
        <v>166</v>
      </c>
      <c r="E193" s="134" t="s">
        <v>255</v>
      </c>
      <c r="F193" s="135" t="s">
        <v>256</v>
      </c>
      <c r="G193" s="136" t="s">
        <v>218</v>
      </c>
      <c r="H193" s="137">
        <v>8.9649999999999999</v>
      </c>
      <c r="I193" s="138"/>
      <c r="J193" s="139">
        <f>ROUND(I193*H193,2)</f>
        <v>0</v>
      </c>
      <c r="K193" s="135" t="s">
        <v>169</v>
      </c>
      <c r="L193" s="33"/>
      <c r="M193" s="140" t="s">
        <v>19</v>
      </c>
      <c r="N193" s="141" t="s">
        <v>44</v>
      </c>
      <c r="P193" s="142">
        <f>O193*H193</f>
        <v>0</v>
      </c>
      <c r="Q193" s="142">
        <v>0</v>
      </c>
      <c r="R193" s="142">
        <f>Q193*H193</f>
        <v>0</v>
      </c>
      <c r="S193" s="142">
        <v>0</v>
      </c>
      <c r="T193" s="143">
        <f>S193*H193</f>
        <v>0</v>
      </c>
      <c r="AR193" s="144" t="s">
        <v>90</v>
      </c>
      <c r="AT193" s="144" t="s">
        <v>166</v>
      </c>
      <c r="AU193" s="144" t="s">
        <v>82</v>
      </c>
      <c r="AY193" s="18" t="s">
        <v>163</v>
      </c>
      <c r="BE193" s="145">
        <f>IF(N193="základní",J193,0)</f>
        <v>0</v>
      </c>
      <c r="BF193" s="145">
        <f>IF(N193="snížená",J193,0)</f>
        <v>0</v>
      </c>
      <c r="BG193" s="145">
        <f>IF(N193="zákl. přenesená",J193,0)</f>
        <v>0</v>
      </c>
      <c r="BH193" s="145">
        <f>IF(N193="sníž. přenesená",J193,0)</f>
        <v>0</v>
      </c>
      <c r="BI193" s="145">
        <f>IF(N193="nulová",J193,0)</f>
        <v>0</v>
      </c>
      <c r="BJ193" s="18" t="s">
        <v>80</v>
      </c>
      <c r="BK193" s="145">
        <f>ROUND(I193*H193,2)</f>
        <v>0</v>
      </c>
      <c r="BL193" s="18" t="s">
        <v>90</v>
      </c>
      <c r="BM193" s="144" t="s">
        <v>2031</v>
      </c>
    </row>
    <row r="194" spans="2:65" s="1" customFormat="1">
      <c r="B194" s="33"/>
      <c r="D194" s="146" t="s">
        <v>171</v>
      </c>
      <c r="F194" s="147" t="s">
        <v>258</v>
      </c>
      <c r="I194" s="148"/>
      <c r="L194" s="33"/>
      <c r="M194" s="149"/>
      <c r="T194" s="54"/>
      <c r="AT194" s="18" t="s">
        <v>171</v>
      </c>
      <c r="AU194" s="18" t="s">
        <v>82</v>
      </c>
    </row>
    <row r="195" spans="2:65" s="11" customFormat="1" ht="22.9" customHeight="1">
      <c r="B195" s="121"/>
      <c r="D195" s="122" t="s">
        <v>72</v>
      </c>
      <c r="E195" s="131" t="s">
        <v>707</v>
      </c>
      <c r="F195" s="131" t="s">
        <v>708</v>
      </c>
      <c r="I195" s="124"/>
      <c r="J195" s="132">
        <f>BK195</f>
        <v>0</v>
      </c>
      <c r="L195" s="121"/>
      <c r="M195" s="126"/>
      <c r="P195" s="127">
        <f>SUM(P196:P198)</f>
        <v>0</v>
      </c>
      <c r="R195" s="127">
        <f>SUM(R196:R198)</f>
        <v>0</v>
      </c>
      <c r="T195" s="128">
        <f>SUM(T196:T198)</f>
        <v>0</v>
      </c>
      <c r="AR195" s="122" t="s">
        <v>80</v>
      </c>
      <c r="AT195" s="129" t="s">
        <v>72</v>
      </c>
      <c r="AU195" s="129" t="s">
        <v>80</v>
      </c>
      <c r="AY195" s="122" t="s">
        <v>163</v>
      </c>
      <c r="BK195" s="130">
        <f>SUM(BK196:BK198)</f>
        <v>0</v>
      </c>
    </row>
    <row r="196" spans="2:65" s="1" customFormat="1" ht="44.25" customHeight="1">
      <c r="B196" s="33"/>
      <c r="C196" s="133" t="s">
        <v>359</v>
      </c>
      <c r="D196" s="133" t="s">
        <v>166</v>
      </c>
      <c r="E196" s="134" t="s">
        <v>1484</v>
      </c>
      <c r="F196" s="135" t="s">
        <v>1485</v>
      </c>
      <c r="G196" s="136" t="s">
        <v>218</v>
      </c>
      <c r="H196" s="137">
        <v>6.0000000000000001E-3</v>
      </c>
      <c r="I196" s="138"/>
      <c r="J196" s="139">
        <f>ROUND(I196*H196,2)</f>
        <v>0</v>
      </c>
      <c r="K196" s="135" t="s">
        <v>169</v>
      </c>
      <c r="L196" s="33"/>
      <c r="M196" s="140" t="s">
        <v>19</v>
      </c>
      <c r="N196" s="141" t="s">
        <v>44</v>
      </c>
      <c r="P196" s="142">
        <f>O196*H196</f>
        <v>0</v>
      </c>
      <c r="Q196" s="142">
        <v>0</v>
      </c>
      <c r="R196" s="142">
        <f>Q196*H196</f>
        <v>0</v>
      </c>
      <c r="S196" s="142">
        <v>0</v>
      </c>
      <c r="T196" s="143">
        <f>S196*H196</f>
        <v>0</v>
      </c>
      <c r="AR196" s="144" t="s">
        <v>90</v>
      </c>
      <c r="AT196" s="144" t="s">
        <v>166</v>
      </c>
      <c r="AU196" s="144" t="s">
        <v>82</v>
      </c>
      <c r="AY196" s="18" t="s">
        <v>163</v>
      </c>
      <c r="BE196" s="145">
        <f>IF(N196="základní",J196,0)</f>
        <v>0</v>
      </c>
      <c r="BF196" s="145">
        <f>IF(N196="snížená",J196,0)</f>
        <v>0</v>
      </c>
      <c r="BG196" s="145">
        <f>IF(N196="zákl. přenesená",J196,0)</f>
        <v>0</v>
      </c>
      <c r="BH196" s="145">
        <f>IF(N196="sníž. přenesená",J196,0)</f>
        <v>0</v>
      </c>
      <c r="BI196" s="145">
        <f>IF(N196="nulová",J196,0)</f>
        <v>0</v>
      </c>
      <c r="BJ196" s="18" t="s">
        <v>80</v>
      </c>
      <c r="BK196" s="145">
        <f>ROUND(I196*H196,2)</f>
        <v>0</v>
      </c>
      <c r="BL196" s="18" t="s">
        <v>90</v>
      </c>
      <c r="BM196" s="144" t="s">
        <v>2032</v>
      </c>
    </row>
    <row r="197" spans="2:65" s="1" customFormat="1">
      <c r="B197" s="33"/>
      <c r="D197" s="146" t="s">
        <v>171</v>
      </c>
      <c r="F197" s="147" t="s">
        <v>1487</v>
      </c>
      <c r="I197" s="148"/>
      <c r="L197" s="33"/>
      <c r="M197" s="149"/>
      <c r="T197" s="54"/>
      <c r="AT197" s="18" t="s">
        <v>171</v>
      </c>
      <c r="AU197" s="18" t="s">
        <v>82</v>
      </c>
    </row>
    <row r="198" spans="2:65" s="1" customFormat="1">
      <c r="B198" s="33"/>
      <c r="D198" s="150" t="s">
        <v>173</v>
      </c>
      <c r="F198" s="151" t="s">
        <v>2033</v>
      </c>
      <c r="I198" s="148"/>
      <c r="L198" s="33"/>
      <c r="M198" s="197"/>
      <c r="N198" s="194"/>
      <c r="O198" s="194"/>
      <c r="P198" s="194"/>
      <c r="Q198" s="194"/>
      <c r="R198" s="194"/>
      <c r="S198" s="194"/>
      <c r="T198" s="198"/>
      <c r="AT198" s="18" t="s">
        <v>173</v>
      </c>
      <c r="AU198" s="18" t="s">
        <v>82</v>
      </c>
    </row>
    <row r="199" spans="2:65" s="1" customFormat="1" ht="6.95" customHeight="1">
      <c r="B199" s="42"/>
      <c r="C199" s="43"/>
      <c r="D199" s="43"/>
      <c r="E199" s="43"/>
      <c r="F199" s="43"/>
      <c r="G199" s="43"/>
      <c r="H199" s="43"/>
      <c r="I199" s="43"/>
      <c r="J199" s="43"/>
      <c r="K199" s="43"/>
      <c r="L199" s="33"/>
    </row>
  </sheetData>
  <sheetProtection algorithmName="SHA-512" hashValue="ZZLC8RxjvCW/lz8xHBo252PwUQ96v7EUhi1eNXp2rE/wVW6WCXbSEMnwKIlay+92/Kww4WQ8986aFjptWrMCTw==" saltValue="jcmvMoPbQ3xl1n7hjH45rxXSdXZMsvL7lX25+vwPzuTQGCMZu/VGMGxKWjY292QuJb0Zo+f2W8m1PVaa3YRu8A==" spinCount="100000" sheet="1" objects="1" scenarios="1" formatColumns="0" formatRows="0" autoFilter="0"/>
  <autoFilter ref="C83:K198"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2" r:id="rId2" xr:uid="{00000000-0004-0000-0600-000001000000}"/>
    <hyperlink ref="F103" r:id="rId3" xr:uid="{00000000-0004-0000-0600-000002000000}"/>
    <hyperlink ref="F112" r:id="rId4" xr:uid="{00000000-0004-0000-0600-000003000000}"/>
    <hyperlink ref="F124" r:id="rId5" xr:uid="{00000000-0004-0000-0600-000004000000}"/>
    <hyperlink ref="F131" r:id="rId6" xr:uid="{00000000-0004-0000-0600-000005000000}"/>
    <hyperlink ref="F133" r:id="rId7" xr:uid="{00000000-0004-0000-0600-000006000000}"/>
    <hyperlink ref="F136" r:id="rId8" xr:uid="{00000000-0004-0000-0600-000007000000}"/>
    <hyperlink ref="F138" r:id="rId9" xr:uid="{00000000-0004-0000-0600-000008000000}"/>
    <hyperlink ref="F160" r:id="rId10" xr:uid="{00000000-0004-0000-0600-000009000000}"/>
    <hyperlink ref="F164" r:id="rId11" xr:uid="{00000000-0004-0000-0600-00000A000000}"/>
    <hyperlink ref="F166" r:id="rId12" xr:uid="{00000000-0004-0000-0600-00000B000000}"/>
    <hyperlink ref="F169" r:id="rId13" xr:uid="{00000000-0004-0000-0600-00000C000000}"/>
    <hyperlink ref="F172" r:id="rId14" xr:uid="{00000000-0004-0000-0600-00000D000000}"/>
    <hyperlink ref="F176" r:id="rId15" xr:uid="{00000000-0004-0000-0600-00000E000000}"/>
    <hyperlink ref="F178" r:id="rId16" xr:uid="{00000000-0004-0000-0600-00000F000000}"/>
    <hyperlink ref="F180" r:id="rId17" xr:uid="{00000000-0004-0000-0600-000010000000}"/>
    <hyperlink ref="F183" r:id="rId18" xr:uid="{00000000-0004-0000-0600-000011000000}"/>
    <hyperlink ref="F185" r:id="rId19" xr:uid="{00000000-0004-0000-0600-000012000000}"/>
    <hyperlink ref="F189" r:id="rId20" xr:uid="{00000000-0004-0000-0600-000013000000}"/>
    <hyperlink ref="F191" r:id="rId21" xr:uid="{00000000-0004-0000-0600-000014000000}"/>
    <hyperlink ref="F194" r:id="rId22" xr:uid="{00000000-0004-0000-0600-000015000000}"/>
    <hyperlink ref="F197" r:id="rId23" xr:uid="{00000000-0004-0000-0600-00001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3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1"/>
      <c r="M2" s="341"/>
      <c r="N2" s="341"/>
      <c r="O2" s="341"/>
      <c r="P2" s="341"/>
      <c r="Q2" s="341"/>
      <c r="R2" s="341"/>
      <c r="S2" s="341"/>
      <c r="T2" s="341"/>
      <c r="U2" s="341"/>
      <c r="V2" s="341"/>
      <c r="AT2" s="18" t="s">
        <v>104</v>
      </c>
    </row>
    <row r="3" spans="2:46" ht="6.95" customHeight="1">
      <c r="B3" s="19"/>
      <c r="C3" s="20"/>
      <c r="D3" s="20"/>
      <c r="E3" s="20"/>
      <c r="F3" s="20"/>
      <c r="G3" s="20"/>
      <c r="H3" s="20"/>
      <c r="I3" s="20"/>
      <c r="J3" s="20"/>
      <c r="K3" s="20"/>
      <c r="L3" s="21"/>
      <c r="AT3" s="18" t="s">
        <v>82</v>
      </c>
    </row>
    <row r="4" spans="2:46" ht="24.95" customHeight="1">
      <c r="B4" s="21"/>
      <c r="D4" s="22" t="s">
        <v>113</v>
      </c>
      <c r="L4" s="21"/>
      <c r="M4" s="92" t="s">
        <v>10</v>
      </c>
      <c r="AT4" s="18" t="s">
        <v>4</v>
      </c>
    </row>
    <row r="5" spans="2:46" ht="6.95" customHeight="1">
      <c r="B5" s="21"/>
      <c r="L5" s="21"/>
    </row>
    <row r="6" spans="2:46" ht="12" customHeight="1">
      <c r="B6" s="21"/>
      <c r="D6" s="28" t="s">
        <v>16</v>
      </c>
      <c r="L6" s="21"/>
    </row>
    <row r="7" spans="2:46" ht="16.5" customHeight="1">
      <c r="B7" s="21"/>
      <c r="E7" s="330" t="str">
        <f>'Rekapitulace stavby'!K6</f>
        <v>Sklad soli Třemošnice</v>
      </c>
      <c r="F7" s="331"/>
      <c r="G7" s="331"/>
      <c r="H7" s="331"/>
      <c r="L7" s="21"/>
    </row>
    <row r="8" spans="2:46" s="1" customFormat="1" ht="12" customHeight="1">
      <c r="B8" s="33"/>
      <c r="D8" s="28" t="s">
        <v>120</v>
      </c>
      <c r="L8" s="33"/>
    </row>
    <row r="9" spans="2:46" s="1" customFormat="1" ht="16.5" customHeight="1">
      <c r="B9" s="33"/>
      <c r="E9" s="320" t="s">
        <v>2034</v>
      </c>
      <c r="F9" s="329"/>
      <c r="G9" s="329"/>
      <c r="H9" s="329"/>
      <c r="L9" s="33"/>
    </row>
    <row r="10" spans="2:46" s="1" customFormat="1">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16. 1. 2025</v>
      </c>
      <c r="L12" s="33"/>
    </row>
    <row r="13" spans="2:46" s="1" customFormat="1" ht="10.9" customHeight="1">
      <c r="B13" s="33"/>
      <c r="L13" s="33"/>
    </row>
    <row r="14" spans="2:46" s="1" customFormat="1" ht="12" customHeight="1">
      <c r="B14" s="33"/>
      <c r="D14" s="28" t="s">
        <v>25</v>
      </c>
      <c r="I14" s="28" t="s">
        <v>26</v>
      </c>
      <c r="J14" s="26" t="s">
        <v>19</v>
      </c>
      <c r="L14" s="33"/>
    </row>
    <row r="15" spans="2:46" s="1" customFormat="1" ht="18" customHeight="1">
      <c r="B15" s="33"/>
      <c r="E15" s="26" t="s">
        <v>27</v>
      </c>
      <c r="I15" s="28" t="s">
        <v>28</v>
      </c>
      <c r="J15" s="26" t="s">
        <v>19</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2"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
        <v>32</v>
      </c>
      <c r="L20" s="33"/>
    </row>
    <row r="21" spans="2:12" s="1" customFormat="1" ht="18" customHeight="1">
      <c r="B21" s="33"/>
      <c r="E21" s="26" t="s">
        <v>33</v>
      </c>
      <c r="I21" s="28" t="s">
        <v>28</v>
      </c>
      <c r="J21" s="26" t="s">
        <v>19</v>
      </c>
      <c r="L21" s="33"/>
    </row>
    <row r="22" spans="2:12" s="1" customFormat="1" ht="6.95" customHeight="1">
      <c r="B22" s="33"/>
      <c r="L22" s="33"/>
    </row>
    <row r="23" spans="2:12" s="1" customFormat="1" ht="12" customHeight="1">
      <c r="B23" s="33"/>
      <c r="D23" s="28" t="s">
        <v>35</v>
      </c>
      <c r="I23" s="28" t="s">
        <v>26</v>
      </c>
      <c r="J23" s="26" t="s">
        <v>19</v>
      </c>
      <c r="L23" s="33"/>
    </row>
    <row r="24" spans="2:12" s="1" customFormat="1" ht="18" customHeight="1">
      <c r="B24" s="33"/>
      <c r="E24" s="26" t="s">
        <v>36</v>
      </c>
      <c r="I24" s="28" t="s">
        <v>28</v>
      </c>
      <c r="J24" s="26" t="s">
        <v>19</v>
      </c>
      <c r="L24" s="33"/>
    </row>
    <row r="25" spans="2:12" s="1" customFormat="1" ht="6.95" customHeight="1">
      <c r="B25" s="33"/>
      <c r="L25" s="33"/>
    </row>
    <row r="26" spans="2:12" s="1" customFormat="1" ht="12" customHeight="1">
      <c r="B26" s="33"/>
      <c r="D26" s="28" t="s">
        <v>37</v>
      </c>
      <c r="L26" s="33"/>
    </row>
    <row r="27" spans="2:12" s="7" customFormat="1" ht="16.5" customHeight="1">
      <c r="B27" s="93"/>
      <c r="E27" s="303" t="s">
        <v>19</v>
      </c>
      <c r="F27" s="303"/>
      <c r="G27" s="303"/>
      <c r="H27" s="303"/>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39</v>
      </c>
      <c r="J30" s="64">
        <f>ROUND(J84, 2)</f>
        <v>0</v>
      </c>
      <c r="L30" s="33"/>
    </row>
    <row r="31" spans="2:12" s="1" customFormat="1" ht="6.95" customHeight="1">
      <c r="B31" s="33"/>
      <c r="D31" s="51"/>
      <c r="E31" s="51"/>
      <c r="F31" s="51"/>
      <c r="G31" s="51"/>
      <c r="H31" s="51"/>
      <c r="I31" s="51"/>
      <c r="J31" s="51"/>
      <c r="K31" s="51"/>
      <c r="L31" s="33"/>
    </row>
    <row r="32" spans="2:12" s="1" customFormat="1" ht="14.45" customHeight="1">
      <c r="B32" s="33"/>
      <c r="F32" s="36" t="s">
        <v>41</v>
      </c>
      <c r="I32" s="36" t="s">
        <v>40</v>
      </c>
      <c r="J32" s="36" t="s">
        <v>42</v>
      </c>
      <c r="L32" s="33"/>
    </row>
    <row r="33" spans="2:12" s="1" customFormat="1" ht="14.45" customHeight="1">
      <c r="B33" s="33"/>
      <c r="D33" s="53" t="s">
        <v>43</v>
      </c>
      <c r="E33" s="28" t="s">
        <v>44</v>
      </c>
      <c r="F33" s="84">
        <f>ROUND((SUM(BE84:BE130)),  2)</f>
        <v>0</v>
      </c>
      <c r="I33" s="95">
        <v>0.21</v>
      </c>
      <c r="J33" s="84">
        <f>ROUND(((SUM(BE84:BE130))*I33),  2)</f>
        <v>0</v>
      </c>
      <c r="L33" s="33"/>
    </row>
    <row r="34" spans="2:12" s="1" customFormat="1" ht="14.45" customHeight="1">
      <c r="B34" s="33"/>
      <c r="E34" s="28" t="s">
        <v>45</v>
      </c>
      <c r="F34" s="84">
        <f>ROUND((SUM(BF84:BF130)),  2)</f>
        <v>0</v>
      </c>
      <c r="I34" s="95">
        <v>0.12</v>
      </c>
      <c r="J34" s="84">
        <f>ROUND(((SUM(BF84:BF130))*I34),  2)</f>
        <v>0</v>
      </c>
      <c r="L34" s="33"/>
    </row>
    <row r="35" spans="2:12" s="1" customFormat="1" ht="14.45" hidden="1" customHeight="1">
      <c r="B35" s="33"/>
      <c r="E35" s="28" t="s">
        <v>46</v>
      </c>
      <c r="F35" s="84">
        <f>ROUND((SUM(BG84:BG130)),  2)</f>
        <v>0</v>
      </c>
      <c r="I35" s="95">
        <v>0.21</v>
      </c>
      <c r="J35" s="84">
        <f>0</f>
        <v>0</v>
      </c>
      <c r="L35" s="33"/>
    </row>
    <row r="36" spans="2:12" s="1" customFormat="1" ht="14.45" hidden="1" customHeight="1">
      <c r="B36" s="33"/>
      <c r="E36" s="28" t="s">
        <v>47</v>
      </c>
      <c r="F36" s="84">
        <f>ROUND((SUM(BH84:BH130)),  2)</f>
        <v>0</v>
      </c>
      <c r="I36" s="95">
        <v>0.12</v>
      </c>
      <c r="J36" s="84">
        <f>0</f>
        <v>0</v>
      </c>
      <c r="L36" s="33"/>
    </row>
    <row r="37" spans="2:12" s="1" customFormat="1" ht="14.45" hidden="1" customHeight="1">
      <c r="B37" s="33"/>
      <c r="E37" s="28" t="s">
        <v>48</v>
      </c>
      <c r="F37" s="84">
        <f>ROUND((SUM(BI84:BI130)),  2)</f>
        <v>0</v>
      </c>
      <c r="I37" s="95">
        <v>0</v>
      </c>
      <c r="J37" s="84">
        <f>0</f>
        <v>0</v>
      </c>
      <c r="L37" s="33"/>
    </row>
    <row r="38" spans="2:12" s="1" customFormat="1" ht="6.95" customHeight="1">
      <c r="B38" s="33"/>
      <c r="L38" s="33"/>
    </row>
    <row r="39" spans="2:12" s="1" customFormat="1" ht="25.35" customHeight="1">
      <c r="B39" s="33"/>
      <c r="C39" s="96"/>
      <c r="D39" s="97" t="s">
        <v>49</v>
      </c>
      <c r="E39" s="55"/>
      <c r="F39" s="55"/>
      <c r="G39" s="98" t="s">
        <v>50</v>
      </c>
      <c r="H39" s="99" t="s">
        <v>51</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124</v>
      </c>
      <c r="L45" s="33"/>
    </row>
    <row r="46" spans="2:12" s="1" customFormat="1" ht="6.95" customHeight="1">
      <c r="B46" s="33"/>
      <c r="L46" s="33"/>
    </row>
    <row r="47" spans="2:12" s="1" customFormat="1" ht="12" customHeight="1">
      <c r="B47" s="33"/>
      <c r="C47" s="28" t="s">
        <v>16</v>
      </c>
      <c r="L47" s="33"/>
    </row>
    <row r="48" spans="2:12" s="1" customFormat="1" ht="16.5" customHeight="1">
      <c r="B48" s="33"/>
      <c r="E48" s="330" t="str">
        <f>E7</f>
        <v>Sklad soli Třemošnice</v>
      </c>
      <c r="F48" s="331"/>
      <c r="G48" s="331"/>
      <c r="H48" s="331"/>
      <c r="L48" s="33"/>
    </row>
    <row r="49" spans="2:47" s="1" customFormat="1" ht="12" customHeight="1">
      <c r="B49" s="33"/>
      <c r="C49" s="28" t="s">
        <v>120</v>
      </c>
      <c r="L49" s="33"/>
    </row>
    <row r="50" spans="2:47" s="1" customFormat="1" ht="16.5" customHeight="1">
      <c r="B50" s="33"/>
      <c r="E50" s="320" t="str">
        <f>E9</f>
        <v>99 - VRN</v>
      </c>
      <c r="F50" s="329"/>
      <c r="G50" s="329"/>
      <c r="H50" s="329"/>
      <c r="L50" s="33"/>
    </row>
    <row r="51" spans="2:47" s="1" customFormat="1" ht="6.95" customHeight="1">
      <c r="B51" s="33"/>
      <c r="L51" s="33"/>
    </row>
    <row r="52" spans="2:47" s="1" customFormat="1" ht="12" customHeight="1">
      <c r="B52" s="33"/>
      <c r="C52" s="28" t="s">
        <v>21</v>
      </c>
      <c r="F52" s="26" t="str">
        <f>F12</f>
        <v xml:space="preserve"> </v>
      </c>
      <c r="I52" s="28" t="s">
        <v>23</v>
      </c>
      <c r="J52" s="50" t="str">
        <f>IF(J12="","",J12)</f>
        <v>16. 1. 2025</v>
      </c>
      <c r="L52" s="33"/>
    </row>
    <row r="53" spans="2:47" s="1" customFormat="1" ht="6.95" customHeight="1">
      <c r="B53" s="33"/>
      <c r="L53" s="33"/>
    </row>
    <row r="54" spans="2:47" s="1" customFormat="1" ht="15.2" customHeight="1">
      <c r="B54" s="33"/>
      <c r="C54" s="28" t="s">
        <v>25</v>
      </c>
      <c r="F54" s="26" t="str">
        <f>E15</f>
        <v>SÚS Pardubického kraje</v>
      </c>
      <c r="I54" s="28" t="s">
        <v>31</v>
      </c>
      <c r="J54" s="31" t="str">
        <f>E21</f>
        <v>APOLO CZ s.r.o.</v>
      </c>
      <c r="L54" s="33"/>
    </row>
    <row r="55" spans="2:47" s="1" customFormat="1" ht="15.2" customHeight="1">
      <c r="B55" s="33"/>
      <c r="C55" s="28" t="s">
        <v>29</v>
      </c>
      <c r="F55" s="26" t="str">
        <f>IF(E18="","",E18)</f>
        <v>Vyplň údaj</v>
      </c>
      <c r="I55" s="28" t="s">
        <v>35</v>
      </c>
      <c r="J55" s="31" t="str">
        <f>E24</f>
        <v>Ing.Jiří Pitra</v>
      </c>
      <c r="L55" s="33"/>
    </row>
    <row r="56" spans="2:47" s="1" customFormat="1" ht="10.35" customHeight="1">
      <c r="B56" s="33"/>
      <c r="L56" s="33"/>
    </row>
    <row r="57" spans="2:47" s="1" customFormat="1" ht="29.25" customHeight="1">
      <c r="B57" s="33"/>
      <c r="C57" s="102" t="s">
        <v>125</v>
      </c>
      <c r="D57" s="96"/>
      <c r="E57" s="96"/>
      <c r="F57" s="96"/>
      <c r="G57" s="96"/>
      <c r="H57" s="96"/>
      <c r="I57" s="96"/>
      <c r="J57" s="103" t="s">
        <v>126</v>
      </c>
      <c r="K57" s="96"/>
      <c r="L57" s="33"/>
    </row>
    <row r="58" spans="2:47" s="1" customFormat="1" ht="10.35" customHeight="1">
      <c r="B58" s="33"/>
      <c r="L58" s="33"/>
    </row>
    <row r="59" spans="2:47" s="1" customFormat="1" ht="22.9" customHeight="1">
      <c r="B59" s="33"/>
      <c r="C59" s="104" t="s">
        <v>71</v>
      </c>
      <c r="J59" s="64">
        <f>J84</f>
        <v>0</v>
      </c>
      <c r="L59" s="33"/>
      <c r="AU59" s="18" t="s">
        <v>127</v>
      </c>
    </row>
    <row r="60" spans="2:47" s="8" customFormat="1" ht="24.95" customHeight="1">
      <c r="B60" s="105"/>
      <c r="D60" s="106" t="s">
        <v>2035</v>
      </c>
      <c r="E60" s="107"/>
      <c r="F60" s="107"/>
      <c r="G60" s="107"/>
      <c r="H60" s="107"/>
      <c r="I60" s="107"/>
      <c r="J60" s="108">
        <f>J85</f>
        <v>0</v>
      </c>
      <c r="L60" s="105"/>
    </row>
    <row r="61" spans="2:47" s="9" customFormat="1" ht="19.899999999999999" customHeight="1">
      <c r="B61" s="109"/>
      <c r="D61" s="110" t="s">
        <v>2036</v>
      </c>
      <c r="E61" s="111"/>
      <c r="F61" s="111"/>
      <c r="G61" s="111"/>
      <c r="H61" s="111"/>
      <c r="I61" s="111"/>
      <c r="J61" s="112">
        <f>J86</f>
        <v>0</v>
      </c>
      <c r="L61" s="109"/>
    </row>
    <row r="62" spans="2:47" s="9" customFormat="1" ht="19.899999999999999" customHeight="1">
      <c r="B62" s="109"/>
      <c r="D62" s="110" t="s">
        <v>2037</v>
      </c>
      <c r="E62" s="111"/>
      <c r="F62" s="111"/>
      <c r="G62" s="111"/>
      <c r="H62" s="111"/>
      <c r="I62" s="111"/>
      <c r="J62" s="112">
        <f>J100</f>
        <v>0</v>
      </c>
      <c r="L62" s="109"/>
    </row>
    <row r="63" spans="2:47" s="9" customFormat="1" ht="19.899999999999999" customHeight="1">
      <c r="B63" s="109"/>
      <c r="D63" s="110" t="s">
        <v>2038</v>
      </c>
      <c r="E63" s="111"/>
      <c r="F63" s="111"/>
      <c r="G63" s="111"/>
      <c r="H63" s="111"/>
      <c r="I63" s="111"/>
      <c r="J63" s="112">
        <f>J111</f>
        <v>0</v>
      </c>
      <c r="L63" s="109"/>
    </row>
    <row r="64" spans="2:47" s="9" customFormat="1" ht="19.899999999999999" customHeight="1">
      <c r="B64" s="109"/>
      <c r="D64" s="110" t="s">
        <v>2039</v>
      </c>
      <c r="E64" s="111"/>
      <c r="F64" s="111"/>
      <c r="G64" s="111"/>
      <c r="H64" s="111"/>
      <c r="I64" s="111"/>
      <c r="J64" s="112">
        <f>J127</f>
        <v>0</v>
      </c>
      <c r="L64" s="109"/>
    </row>
    <row r="65" spans="2:12" s="1" customFormat="1" ht="21.75" customHeight="1">
      <c r="B65" s="33"/>
      <c r="L65" s="33"/>
    </row>
    <row r="66" spans="2:12" s="1" customFormat="1" ht="6.95" customHeight="1">
      <c r="B66" s="42"/>
      <c r="C66" s="43"/>
      <c r="D66" s="43"/>
      <c r="E66" s="43"/>
      <c r="F66" s="43"/>
      <c r="G66" s="43"/>
      <c r="H66" s="43"/>
      <c r="I66" s="43"/>
      <c r="J66" s="43"/>
      <c r="K66" s="43"/>
      <c r="L66" s="33"/>
    </row>
    <row r="70" spans="2:12" s="1" customFormat="1" ht="6.95" customHeight="1">
      <c r="B70" s="44"/>
      <c r="C70" s="45"/>
      <c r="D70" s="45"/>
      <c r="E70" s="45"/>
      <c r="F70" s="45"/>
      <c r="G70" s="45"/>
      <c r="H70" s="45"/>
      <c r="I70" s="45"/>
      <c r="J70" s="45"/>
      <c r="K70" s="45"/>
      <c r="L70" s="33"/>
    </row>
    <row r="71" spans="2:12" s="1" customFormat="1" ht="24.95" customHeight="1">
      <c r="B71" s="33"/>
      <c r="C71" s="22" t="s">
        <v>148</v>
      </c>
      <c r="L71" s="33"/>
    </row>
    <row r="72" spans="2:12" s="1" customFormat="1" ht="6.95" customHeight="1">
      <c r="B72" s="33"/>
      <c r="L72" s="33"/>
    </row>
    <row r="73" spans="2:12" s="1" customFormat="1" ht="12" customHeight="1">
      <c r="B73" s="33"/>
      <c r="C73" s="28" t="s">
        <v>16</v>
      </c>
      <c r="L73" s="33"/>
    </row>
    <row r="74" spans="2:12" s="1" customFormat="1" ht="16.5" customHeight="1">
      <c r="B74" s="33"/>
      <c r="E74" s="330" t="str">
        <f>E7</f>
        <v>Sklad soli Třemošnice</v>
      </c>
      <c r="F74" s="331"/>
      <c r="G74" s="331"/>
      <c r="H74" s="331"/>
      <c r="L74" s="33"/>
    </row>
    <row r="75" spans="2:12" s="1" customFormat="1" ht="12" customHeight="1">
      <c r="B75" s="33"/>
      <c r="C75" s="28" t="s">
        <v>120</v>
      </c>
      <c r="L75" s="33"/>
    </row>
    <row r="76" spans="2:12" s="1" customFormat="1" ht="16.5" customHeight="1">
      <c r="B76" s="33"/>
      <c r="E76" s="320" t="str">
        <f>E9</f>
        <v>99 - VRN</v>
      </c>
      <c r="F76" s="329"/>
      <c r="G76" s="329"/>
      <c r="H76" s="329"/>
      <c r="L76" s="33"/>
    </row>
    <row r="77" spans="2:12" s="1" customFormat="1" ht="6.95" customHeight="1">
      <c r="B77" s="33"/>
      <c r="L77" s="33"/>
    </row>
    <row r="78" spans="2:12" s="1" customFormat="1" ht="12" customHeight="1">
      <c r="B78" s="33"/>
      <c r="C78" s="28" t="s">
        <v>21</v>
      </c>
      <c r="F78" s="26" t="str">
        <f>F12</f>
        <v xml:space="preserve"> </v>
      </c>
      <c r="I78" s="28" t="s">
        <v>23</v>
      </c>
      <c r="J78" s="50" t="str">
        <f>IF(J12="","",J12)</f>
        <v>16. 1. 2025</v>
      </c>
      <c r="L78" s="33"/>
    </row>
    <row r="79" spans="2:12" s="1" customFormat="1" ht="6.95" customHeight="1">
      <c r="B79" s="33"/>
      <c r="L79" s="33"/>
    </row>
    <row r="80" spans="2:12" s="1" customFormat="1" ht="15.2" customHeight="1">
      <c r="B80" s="33"/>
      <c r="C80" s="28" t="s">
        <v>25</v>
      </c>
      <c r="F80" s="26" t="str">
        <f>E15</f>
        <v>SÚS Pardubického kraje</v>
      </c>
      <c r="I80" s="28" t="s">
        <v>31</v>
      </c>
      <c r="J80" s="31" t="str">
        <f>E21</f>
        <v>APOLO CZ s.r.o.</v>
      </c>
      <c r="L80" s="33"/>
    </row>
    <row r="81" spans="2:65" s="1" customFormat="1" ht="15.2" customHeight="1">
      <c r="B81" s="33"/>
      <c r="C81" s="28" t="s">
        <v>29</v>
      </c>
      <c r="F81" s="26" t="str">
        <f>IF(E18="","",E18)</f>
        <v>Vyplň údaj</v>
      </c>
      <c r="I81" s="28" t="s">
        <v>35</v>
      </c>
      <c r="J81" s="31" t="str">
        <f>E24</f>
        <v>Ing.Jiří Pitra</v>
      </c>
      <c r="L81" s="33"/>
    </row>
    <row r="82" spans="2:65" s="1" customFormat="1" ht="10.35" customHeight="1">
      <c r="B82" s="33"/>
      <c r="L82" s="33"/>
    </row>
    <row r="83" spans="2:65" s="10" customFormat="1" ht="29.25" customHeight="1">
      <c r="B83" s="113"/>
      <c r="C83" s="114" t="s">
        <v>149</v>
      </c>
      <c r="D83" s="115" t="s">
        <v>58</v>
      </c>
      <c r="E83" s="115" t="s">
        <v>54</v>
      </c>
      <c r="F83" s="115" t="s">
        <v>55</v>
      </c>
      <c r="G83" s="115" t="s">
        <v>150</v>
      </c>
      <c r="H83" s="115" t="s">
        <v>151</v>
      </c>
      <c r="I83" s="115" t="s">
        <v>152</v>
      </c>
      <c r="J83" s="115" t="s">
        <v>126</v>
      </c>
      <c r="K83" s="116" t="s">
        <v>153</v>
      </c>
      <c r="L83" s="113"/>
      <c r="M83" s="57" t="s">
        <v>19</v>
      </c>
      <c r="N83" s="58" t="s">
        <v>43</v>
      </c>
      <c r="O83" s="58" t="s">
        <v>154</v>
      </c>
      <c r="P83" s="58" t="s">
        <v>155</v>
      </c>
      <c r="Q83" s="58" t="s">
        <v>156</v>
      </c>
      <c r="R83" s="58" t="s">
        <v>157</v>
      </c>
      <c r="S83" s="58" t="s">
        <v>158</v>
      </c>
      <c r="T83" s="59" t="s">
        <v>159</v>
      </c>
    </row>
    <row r="84" spans="2:65" s="1" customFormat="1" ht="22.9" customHeight="1">
      <c r="B84" s="33"/>
      <c r="C84" s="62" t="s">
        <v>160</v>
      </c>
      <c r="J84" s="117">
        <f>BK84</f>
        <v>0</v>
      </c>
      <c r="L84" s="33"/>
      <c r="M84" s="60"/>
      <c r="N84" s="51"/>
      <c r="O84" s="51"/>
      <c r="P84" s="118">
        <f>P85</f>
        <v>0</v>
      </c>
      <c r="Q84" s="51"/>
      <c r="R84" s="118">
        <f>R85</f>
        <v>0</v>
      </c>
      <c r="S84" s="51"/>
      <c r="T84" s="119">
        <f>T85</f>
        <v>0</v>
      </c>
      <c r="AT84" s="18" t="s">
        <v>72</v>
      </c>
      <c r="AU84" s="18" t="s">
        <v>127</v>
      </c>
      <c r="BK84" s="120">
        <f>BK85</f>
        <v>0</v>
      </c>
    </row>
    <row r="85" spans="2:65" s="11" customFormat="1" ht="25.9" customHeight="1">
      <c r="B85" s="121"/>
      <c r="D85" s="122" t="s">
        <v>72</v>
      </c>
      <c r="E85" s="123" t="s">
        <v>103</v>
      </c>
      <c r="F85" s="123" t="s">
        <v>2040</v>
      </c>
      <c r="I85" s="124"/>
      <c r="J85" s="125">
        <f>BK85</f>
        <v>0</v>
      </c>
      <c r="L85" s="121"/>
      <c r="M85" s="126"/>
      <c r="P85" s="127">
        <f>P86+P100+P111+P127</f>
        <v>0</v>
      </c>
      <c r="R85" s="127">
        <f>R86+R100+R111+R127</f>
        <v>0</v>
      </c>
      <c r="T85" s="128">
        <f>T86+T100+T111+T127</f>
        <v>0</v>
      </c>
      <c r="AR85" s="122" t="s">
        <v>194</v>
      </c>
      <c r="AT85" s="129" t="s">
        <v>72</v>
      </c>
      <c r="AU85" s="129" t="s">
        <v>73</v>
      </c>
      <c r="AY85" s="122" t="s">
        <v>163</v>
      </c>
      <c r="BK85" s="130">
        <f>BK86+BK100+BK111+BK127</f>
        <v>0</v>
      </c>
    </row>
    <row r="86" spans="2:65" s="11" customFormat="1" ht="22.9" customHeight="1">
      <c r="B86" s="121"/>
      <c r="D86" s="122" t="s">
        <v>72</v>
      </c>
      <c r="E86" s="131" t="s">
        <v>2041</v>
      </c>
      <c r="F86" s="131" t="s">
        <v>2042</v>
      </c>
      <c r="I86" s="124"/>
      <c r="J86" s="132">
        <f>BK86</f>
        <v>0</v>
      </c>
      <c r="L86" s="121"/>
      <c r="M86" s="126"/>
      <c r="P86" s="127">
        <f>SUM(P87:P99)</f>
        <v>0</v>
      </c>
      <c r="R86" s="127">
        <f>SUM(R87:R99)</f>
        <v>0</v>
      </c>
      <c r="T86" s="128">
        <f>SUM(T87:T99)</f>
        <v>0</v>
      </c>
      <c r="AR86" s="122" t="s">
        <v>194</v>
      </c>
      <c r="AT86" s="129" t="s">
        <v>72</v>
      </c>
      <c r="AU86" s="129" t="s">
        <v>80</v>
      </c>
      <c r="AY86" s="122" t="s">
        <v>163</v>
      </c>
      <c r="BK86" s="130">
        <f>SUM(BK87:BK99)</f>
        <v>0</v>
      </c>
    </row>
    <row r="87" spans="2:65" s="1" customFormat="1" ht="16.5" customHeight="1">
      <c r="B87" s="33"/>
      <c r="C87" s="133" t="s">
        <v>80</v>
      </c>
      <c r="D87" s="133" t="s">
        <v>166</v>
      </c>
      <c r="E87" s="134" t="s">
        <v>2043</v>
      </c>
      <c r="F87" s="135" t="s">
        <v>2044</v>
      </c>
      <c r="G87" s="136" t="s">
        <v>2045</v>
      </c>
      <c r="H87" s="137">
        <v>1</v>
      </c>
      <c r="I87" s="138"/>
      <c r="J87" s="139">
        <f>ROUND(I87*H87,2)</f>
        <v>0</v>
      </c>
      <c r="K87" s="135" t="s">
        <v>169</v>
      </c>
      <c r="L87" s="33"/>
      <c r="M87" s="140" t="s">
        <v>19</v>
      </c>
      <c r="N87" s="141" t="s">
        <v>44</v>
      </c>
      <c r="P87" s="142">
        <f>O87*H87</f>
        <v>0</v>
      </c>
      <c r="Q87" s="142">
        <v>0</v>
      </c>
      <c r="R87" s="142">
        <f>Q87*H87</f>
        <v>0</v>
      </c>
      <c r="S87" s="142">
        <v>0</v>
      </c>
      <c r="T87" s="143">
        <f>S87*H87</f>
        <v>0</v>
      </c>
      <c r="AR87" s="144" t="s">
        <v>2046</v>
      </c>
      <c r="AT87" s="144" t="s">
        <v>166</v>
      </c>
      <c r="AU87" s="144" t="s">
        <v>82</v>
      </c>
      <c r="AY87" s="18" t="s">
        <v>163</v>
      </c>
      <c r="BE87" s="145">
        <f>IF(N87="základní",J87,0)</f>
        <v>0</v>
      </c>
      <c r="BF87" s="145">
        <f>IF(N87="snížená",J87,0)</f>
        <v>0</v>
      </c>
      <c r="BG87" s="145">
        <f>IF(N87="zákl. přenesená",J87,0)</f>
        <v>0</v>
      </c>
      <c r="BH87" s="145">
        <f>IF(N87="sníž. přenesená",J87,0)</f>
        <v>0</v>
      </c>
      <c r="BI87" s="145">
        <f>IF(N87="nulová",J87,0)</f>
        <v>0</v>
      </c>
      <c r="BJ87" s="18" t="s">
        <v>80</v>
      </c>
      <c r="BK87" s="145">
        <f>ROUND(I87*H87,2)</f>
        <v>0</v>
      </c>
      <c r="BL87" s="18" t="s">
        <v>2046</v>
      </c>
      <c r="BM87" s="144" t="s">
        <v>2047</v>
      </c>
    </row>
    <row r="88" spans="2:65" s="1" customFormat="1">
      <c r="B88" s="33"/>
      <c r="D88" s="146" t="s">
        <v>171</v>
      </c>
      <c r="F88" s="147" t="s">
        <v>2048</v>
      </c>
      <c r="I88" s="148"/>
      <c r="L88" s="33"/>
      <c r="M88" s="149"/>
      <c r="T88" s="54"/>
      <c r="AT88" s="18" t="s">
        <v>171</v>
      </c>
      <c r="AU88" s="18" t="s">
        <v>82</v>
      </c>
    </row>
    <row r="89" spans="2:65" s="13" customFormat="1">
      <c r="B89" s="158"/>
      <c r="D89" s="150" t="s">
        <v>175</v>
      </c>
      <c r="E89" s="159" t="s">
        <v>19</v>
      </c>
      <c r="F89" s="160" t="s">
        <v>2049</v>
      </c>
      <c r="H89" s="161">
        <v>1</v>
      </c>
      <c r="I89" s="162"/>
      <c r="L89" s="158"/>
      <c r="M89" s="163"/>
      <c r="T89" s="164"/>
      <c r="AT89" s="159" t="s">
        <v>175</v>
      </c>
      <c r="AU89" s="159" t="s">
        <v>82</v>
      </c>
      <c r="AV89" s="13" t="s">
        <v>82</v>
      </c>
      <c r="AW89" s="13" t="s">
        <v>34</v>
      </c>
      <c r="AX89" s="13" t="s">
        <v>80</v>
      </c>
      <c r="AY89" s="159" t="s">
        <v>163</v>
      </c>
    </row>
    <row r="90" spans="2:65" s="1" customFormat="1" ht="16.5" customHeight="1">
      <c r="B90" s="33"/>
      <c r="C90" s="133" t="s">
        <v>82</v>
      </c>
      <c r="D90" s="133" t="s">
        <v>166</v>
      </c>
      <c r="E90" s="134" t="s">
        <v>2050</v>
      </c>
      <c r="F90" s="135" t="s">
        <v>2051</v>
      </c>
      <c r="G90" s="136" t="s">
        <v>2045</v>
      </c>
      <c r="H90" s="137">
        <v>1</v>
      </c>
      <c r="I90" s="138"/>
      <c r="J90" s="139">
        <f>ROUND(I90*H90,2)</f>
        <v>0</v>
      </c>
      <c r="K90" s="135" t="s">
        <v>169</v>
      </c>
      <c r="L90" s="33"/>
      <c r="M90" s="140" t="s">
        <v>19</v>
      </c>
      <c r="N90" s="141" t="s">
        <v>44</v>
      </c>
      <c r="P90" s="142">
        <f>O90*H90</f>
        <v>0</v>
      </c>
      <c r="Q90" s="142">
        <v>0</v>
      </c>
      <c r="R90" s="142">
        <f>Q90*H90</f>
        <v>0</v>
      </c>
      <c r="S90" s="142">
        <v>0</v>
      </c>
      <c r="T90" s="143">
        <f>S90*H90</f>
        <v>0</v>
      </c>
      <c r="AR90" s="144" t="s">
        <v>2046</v>
      </c>
      <c r="AT90" s="144" t="s">
        <v>166</v>
      </c>
      <c r="AU90" s="144" t="s">
        <v>82</v>
      </c>
      <c r="AY90" s="18" t="s">
        <v>163</v>
      </c>
      <c r="BE90" s="145">
        <f>IF(N90="základní",J90,0)</f>
        <v>0</v>
      </c>
      <c r="BF90" s="145">
        <f>IF(N90="snížená",J90,0)</f>
        <v>0</v>
      </c>
      <c r="BG90" s="145">
        <f>IF(N90="zákl. přenesená",J90,0)</f>
        <v>0</v>
      </c>
      <c r="BH90" s="145">
        <f>IF(N90="sníž. přenesená",J90,0)</f>
        <v>0</v>
      </c>
      <c r="BI90" s="145">
        <f>IF(N90="nulová",J90,0)</f>
        <v>0</v>
      </c>
      <c r="BJ90" s="18" t="s">
        <v>80</v>
      </c>
      <c r="BK90" s="145">
        <f>ROUND(I90*H90,2)</f>
        <v>0</v>
      </c>
      <c r="BL90" s="18" t="s">
        <v>2046</v>
      </c>
      <c r="BM90" s="144" t="s">
        <v>2052</v>
      </c>
    </row>
    <row r="91" spans="2:65" s="1" customFormat="1">
      <c r="B91" s="33"/>
      <c r="D91" s="146" t="s">
        <v>171</v>
      </c>
      <c r="F91" s="147" t="s">
        <v>2053</v>
      </c>
      <c r="I91" s="148"/>
      <c r="L91" s="33"/>
      <c r="M91" s="149"/>
      <c r="T91" s="54"/>
      <c r="AT91" s="18" t="s">
        <v>171</v>
      </c>
      <c r="AU91" s="18" t="s">
        <v>82</v>
      </c>
    </row>
    <row r="92" spans="2:65" s="1" customFormat="1" ht="16.5" customHeight="1">
      <c r="B92" s="33"/>
      <c r="C92" s="133" t="s">
        <v>181</v>
      </c>
      <c r="D92" s="133" t="s">
        <v>166</v>
      </c>
      <c r="E92" s="134" t="s">
        <v>2054</v>
      </c>
      <c r="F92" s="135" t="s">
        <v>2055</v>
      </c>
      <c r="G92" s="136" t="s">
        <v>2045</v>
      </c>
      <c r="H92" s="137">
        <v>1</v>
      </c>
      <c r="I92" s="138"/>
      <c r="J92" s="139">
        <f>ROUND(I92*H92,2)</f>
        <v>0</v>
      </c>
      <c r="K92" s="135" t="s">
        <v>2056</v>
      </c>
      <c r="L92" s="33"/>
      <c r="M92" s="140" t="s">
        <v>19</v>
      </c>
      <c r="N92" s="141" t="s">
        <v>44</v>
      </c>
      <c r="P92" s="142">
        <f>O92*H92</f>
        <v>0</v>
      </c>
      <c r="Q92" s="142">
        <v>0</v>
      </c>
      <c r="R92" s="142">
        <f>Q92*H92</f>
        <v>0</v>
      </c>
      <c r="S92" s="142">
        <v>0</v>
      </c>
      <c r="T92" s="143">
        <f>S92*H92</f>
        <v>0</v>
      </c>
      <c r="AR92" s="144" t="s">
        <v>2046</v>
      </c>
      <c r="AT92" s="144" t="s">
        <v>166</v>
      </c>
      <c r="AU92" s="144" t="s">
        <v>82</v>
      </c>
      <c r="AY92" s="18" t="s">
        <v>163</v>
      </c>
      <c r="BE92" s="145">
        <f>IF(N92="základní",J92,0)</f>
        <v>0</v>
      </c>
      <c r="BF92" s="145">
        <f>IF(N92="snížená",J92,0)</f>
        <v>0</v>
      </c>
      <c r="BG92" s="145">
        <f>IF(N92="zákl. přenesená",J92,0)</f>
        <v>0</v>
      </c>
      <c r="BH92" s="145">
        <f>IF(N92="sníž. přenesená",J92,0)</f>
        <v>0</v>
      </c>
      <c r="BI92" s="145">
        <f>IF(N92="nulová",J92,0)</f>
        <v>0</v>
      </c>
      <c r="BJ92" s="18" t="s">
        <v>80</v>
      </c>
      <c r="BK92" s="145">
        <f>ROUND(I92*H92,2)</f>
        <v>0</v>
      </c>
      <c r="BL92" s="18" t="s">
        <v>2046</v>
      </c>
      <c r="BM92" s="144" t="s">
        <v>2057</v>
      </c>
    </row>
    <row r="93" spans="2:65" s="1" customFormat="1">
      <c r="B93" s="33"/>
      <c r="D93" s="146" t="s">
        <v>171</v>
      </c>
      <c r="F93" s="147" t="s">
        <v>2058</v>
      </c>
      <c r="I93" s="148"/>
      <c r="L93" s="33"/>
      <c r="M93" s="149"/>
      <c r="T93" s="54"/>
      <c r="AT93" s="18" t="s">
        <v>171</v>
      </c>
      <c r="AU93" s="18" t="s">
        <v>82</v>
      </c>
    </row>
    <row r="94" spans="2:65" s="1" customFormat="1" ht="16.5" customHeight="1">
      <c r="B94" s="33"/>
      <c r="C94" s="133" t="s">
        <v>90</v>
      </c>
      <c r="D94" s="133" t="s">
        <v>166</v>
      </c>
      <c r="E94" s="134" t="s">
        <v>2059</v>
      </c>
      <c r="F94" s="135" t="s">
        <v>2060</v>
      </c>
      <c r="G94" s="136" t="s">
        <v>2045</v>
      </c>
      <c r="H94" s="137">
        <v>1</v>
      </c>
      <c r="I94" s="138"/>
      <c r="J94" s="139">
        <f>ROUND(I94*H94,2)</f>
        <v>0</v>
      </c>
      <c r="K94" s="135" t="s">
        <v>169</v>
      </c>
      <c r="L94" s="33"/>
      <c r="M94" s="140" t="s">
        <v>19</v>
      </c>
      <c r="N94" s="141" t="s">
        <v>44</v>
      </c>
      <c r="P94" s="142">
        <f>O94*H94</f>
        <v>0</v>
      </c>
      <c r="Q94" s="142">
        <v>0</v>
      </c>
      <c r="R94" s="142">
        <f>Q94*H94</f>
        <v>0</v>
      </c>
      <c r="S94" s="142">
        <v>0</v>
      </c>
      <c r="T94" s="143">
        <f>S94*H94</f>
        <v>0</v>
      </c>
      <c r="AR94" s="144" t="s">
        <v>2046</v>
      </c>
      <c r="AT94" s="144" t="s">
        <v>166</v>
      </c>
      <c r="AU94" s="144" t="s">
        <v>82</v>
      </c>
      <c r="AY94" s="18" t="s">
        <v>163</v>
      </c>
      <c r="BE94" s="145">
        <f>IF(N94="základní",J94,0)</f>
        <v>0</v>
      </c>
      <c r="BF94" s="145">
        <f>IF(N94="snížená",J94,0)</f>
        <v>0</v>
      </c>
      <c r="BG94" s="145">
        <f>IF(N94="zákl. přenesená",J94,0)</f>
        <v>0</v>
      </c>
      <c r="BH94" s="145">
        <f>IF(N94="sníž. přenesená",J94,0)</f>
        <v>0</v>
      </c>
      <c r="BI94" s="145">
        <f>IF(N94="nulová",J94,0)</f>
        <v>0</v>
      </c>
      <c r="BJ94" s="18" t="s">
        <v>80</v>
      </c>
      <c r="BK94" s="145">
        <f>ROUND(I94*H94,2)</f>
        <v>0</v>
      </c>
      <c r="BL94" s="18" t="s">
        <v>2046</v>
      </c>
      <c r="BM94" s="144" t="s">
        <v>2061</v>
      </c>
    </row>
    <row r="95" spans="2:65" s="1" customFormat="1">
      <c r="B95" s="33"/>
      <c r="D95" s="146" t="s">
        <v>171</v>
      </c>
      <c r="F95" s="147" t="s">
        <v>2062</v>
      </c>
      <c r="I95" s="148"/>
      <c r="L95" s="33"/>
      <c r="M95" s="149"/>
      <c r="T95" s="54"/>
      <c r="AT95" s="18" t="s">
        <v>171</v>
      </c>
      <c r="AU95" s="18" t="s">
        <v>82</v>
      </c>
    </row>
    <row r="96" spans="2:65" s="13" customFormat="1">
      <c r="B96" s="158"/>
      <c r="D96" s="150" t="s">
        <v>175</v>
      </c>
      <c r="E96" s="159" t="s">
        <v>19</v>
      </c>
      <c r="F96" s="160" t="s">
        <v>2063</v>
      </c>
      <c r="H96" s="161">
        <v>1</v>
      </c>
      <c r="I96" s="162"/>
      <c r="L96" s="158"/>
      <c r="M96" s="163"/>
      <c r="T96" s="164"/>
      <c r="AT96" s="159" t="s">
        <v>175</v>
      </c>
      <c r="AU96" s="159" t="s">
        <v>82</v>
      </c>
      <c r="AV96" s="13" t="s">
        <v>82</v>
      </c>
      <c r="AW96" s="13" t="s">
        <v>34</v>
      </c>
      <c r="AX96" s="13" t="s">
        <v>80</v>
      </c>
      <c r="AY96" s="159" t="s">
        <v>163</v>
      </c>
    </row>
    <row r="97" spans="2:65" s="12" customFormat="1">
      <c r="B97" s="152"/>
      <c r="D97" s="150" t="s">
        <v>175</v>
      </c>
      <c r="E97" s="153" t="s">
        <v>19</v>
      </c>
      <c r="F97" s="154" t="s">
        <v>2064</v>
      </c>
      <c r="H97" s="153" t="s">
        <v>19</v>
      </c>
      <c r="I97" s="155"/>
      <c r="L97" s="152"/>
      <c r="M97" s="156"/>
      <c r="T97" s="157"/>
      <c r="AT97" s="153" t="s">
        <v>175</v>
      </c>
      <c r="AU97" s="153" t="s">
        <v>82</v>
      </c>
      <c r="AV97" s="12" t="s">
        <v>80</v>
      </c>
      <c r="AW97" s="12" t="s">
        <v>34</v>
      </c>
      <c r="AX97" s="12" t="s">
        <v>73</v>
      </c>
      <c r="AY97" s="153" t="s">
        <v>163</v>
      </c>
    </row>
    <row r="98" spans="2:65" s="1" customFormat="1" ht="16.5" customHeight="1">
      <c r="B98" s="33"/>
      <c r="C98" s="133" t="s">
        <v>194</v>
      </c>
      <c r="D98" s="133" t="s">
        <v>166</v>
      </c>
      <c r="E98" s="134" t="s">
        <v>2065</v>
      </c>
      <c r="F98" s="135" t="s">
        <v>2066</v>
      </c>
      <c r="G98" s="136" t="s">
        <v>2045</v>
      </c>
      <c r="H98" s="137">
        <v>1</v>
      </c>
      <c r="I98" s="138"/>
      <c r="J98" s="139">
        <f>ROUND(I98*H98,2)</f>
        <v>0</v>
      </c>
      <c r="K98" s="135" t="s">
        <v>169</v>
      </c>
      <c r="L98" s="33"/>
      <c r="M98" s="140" t="s">
        <v>19</v>
      </c>
      <c r="N98" s="141" t="s">
        <v>44</v>
      </c>
      <c r="P98" s="142">
        <f>O98*H98</f>
        <v>0</v>
      </c>
      <c r="Q98" s="142">
        <v>0</v>
      </c>
      <c r="R98" s="142">
        <f>Q98*H98</f>
        <v>0</v>
      </c>
      <c r="S98" s="142">
        <v>0</v>
      </c>
      <c r="T98" s="143">
        <f>S98*H98</f>
        <v>0</v>
      </c>
      <c r="AR98" s="144" t="s">
        <v>2046</v>
      </c>
      <c r="AT98" s="144" t="s">
        <v>166</v>
      </c>
      <c r="AU98" s="144" t="s">
        <v>82</v>
      </c>
      <c r="AY98" s="18" t="s">
        <v>163</v>
      </c>
      <c r="BE98" s="145">
        <f>IF(N98="základní",J98,0)</f>
        <v>0</v>
      </c>
      <c r="BF98" s="145">
        <f>IF(N98="snížená",J98,0)</f>
        <v>0</v>
      </c>
      <c r="BG98" s="145">
        <f>IF(N98="zákl. přenesená",J98,0)</f>
        <v>0</v>
      </c>
      <c r="BH98" s="145">
        <f>IF(N98="sníž. přenesená",J98,0)</f>
        <v>0</v>
      </c>
      <c r="BI98" s="145">
        <f>IF(N98="nulová",J98,0)</f>
        <v>0</v>
      </c>
      <c r="BJ98" s="18" t="s">
        <v>80</v>
      </c>
      <c r="BK98" s="145">
        <f>ROUND(I98*H98,2)</f>
        <v>0</v>
      </c>
      <c r="BL98" s="18" t="s">
        <v>2046</v>
      </c>
      <c r="BM98" s="144" t="s">
        <v>2067</v>
      </c>
    </row>
    <row r="99" spans="2:65" s="1" customFormat="1">
      <c r="B99" s="33"/>
      <c r="D99" s="146" t="s">
        <v>171</v>
      </c>
      <c r="F99" s="147" t="s">
        <v>2068</v>
      </c>
      <c r="I99" s="148"/>
      <c r="L99" s="33"/>
      <c r="M99" s="149"/>
      <c r="T99" s="54"/>
      <c r="AT99" s="18" t="s">
        <v>171</v>
      </c>
      <c r="AU99" s="18" t="s">
        <v>82</v>
      </c>
    </row>
    <row r="100" spans="2:65" s="11" customFormat="1" ht="22.9" customHeight="1">
      <c r="B100" s="121"/>
      <c r="D100" s="122" t="s">
        <v>72</v>
      </c>
      <c r="E100" s="131" t="s">
        <v>2069</v>
      </c>
      <c r="F100" s="131" t="s">
        <v>2070</v>
      </c>
      <c r="I100" s="124"/>
      <c r="J100" s="132">
        <f>BK100</f>
        <v>0</v>
      </c>
      <c r="L100" s="121"/>
      <c r="M100" s="126"/>
      <c r="P100" s="127">
        <f>SUM(P101:P110)</f>
        <v>0</v>
      </c>
      <c r="R100" s="127">
        <f>SUM(R101:R110)</f>
        <v>0</v>
      </c>
      <c r="T100" s="128">
        <f>SUM(T101:T110)</f>
        <v>0</v>
      </c>
      <c r="AR100" s="122" t="s">
        <v>194</v>
      </c>
      <c r="AT100" s="129" t="s">
        <v>72</v>
      </c>
      <c r="AU100" s="129" t="s">
        <v>80</v>
      </c>
      <c r="AY100" s="122" t="s">
        <v>163</v>
      </c>
      <c r="BK100" s="130">
        <f>SUM(BK101:BK110)</f>
        <v>0</v>
      </c>
    </row>
    <row r="101" spans="2:65" s="1" customFormat="1" ht="16.5" customHeight="1">
      <c r="B101" s="33"/>
      <c r="C101" s="133" t="s">
        <v>199</v>
      </c>
      <c r="D101" s="133" t="s">
        <v>166</v>
      </c>
      <c r="E101" s="134" t="s">
        <v>2071</v>
      </c>
      <c r="F101" s="135" t="s">
        <v>2070</v>
      </c>
      <c r="G101" s="136" t="s">
        <v>2045</v>
      </c>
      <c r="H101" s="137">
        <v>1</v>
      </c>
      <c r="I101" s="138"/>
      <c r="J101" s="139">
        <f>ROUND(I101*H101,2)</f>
        <v>0</v>
      </c>
      <c r="K101" s="135" t="s">
        <v>169</v>
      </c>
      <c r="L101" s="33"/>
      <c r="M101" s="140" t="s">
        <v>19</v>
      </c>
      <c r="N101" s="141" t="s">
        <v>44</v>
      </c>
      <c r="P101" s="142">
        <f>O101*H101</f>
        <v>0</v>
      </c>
      <c r="Q101" s="142">
        <v>0</v>
      </c>
      <c r="R101" s="142">
        <f>Q101*H101</f>
        <v>0</v>
      </c>
      <c r="S101" s="142">
        <v>0</v>
      </c>
      <c r="T101" s="143">
        <f>S101*H101</f>
        <v>0</v>
      </c>
      <c r="AR101" s="144" t="s">
        <v>2046</v>
      </c>
      <c r="AT101" s="144" t="s">
        <v>166</v>
      </c>
      <c r="AU101" s="144" t="s">
        <v>82</v>
      </c>
      <c r="AY101" s="18" t="s">
        <v>163</v>
      </c>
      <c r="BE101" s="145">
        <f>IF(N101="základní",J101,0)</f>
        <v>0</v>
      </c>
      <c r="BF101" s="145">
        <f>IF(N101="snížená",J101,0)</f>
        <v>0</v>
      </c>
      <c r="BG101" s="145">
        <f>IF(N101="zákl. přenesená",J101,0)</f>
        <v>0</v>
      </c>
      <c r="BH101" s="145">
        <f>IF(N101="sníž. přenesená",J101,0)</f>
        <v>0</v>
      </c>
      <c r="BI101" s="145">
        <f>IF(N101="nulová",J101,0)</f>
        <v>0</v>
      </c>
      <c r="BJ101" s="18" t="s">
        <v>80</v>
      </c>
      <c r="BK101" s="145">
        <f>ROUND(I101*H101,2)</f>
        <v>0</v>
      </c>
      <c r="BL101" s="18" t="s">
        <v>2046</v>
      </c>
      <c r="BM101" s="144" t="s">
        <v>2072</v>
      </c>
    </row>
    <row r="102" spans="2:65" s="1" customFormat="1">
      <c r="B102" s="33"/>
      <c r="D102" s="146" t="s">
        <v>171</v>
      </c>
      <c r="F102" s="147" t="s">
        <v>2073</v>
      </c>
      <c r="I102" s="148"/>
      <c r="L102" s="33"/>
      <c r="M102" s="149"/>
      <c r="T102" s="54"/>
      <c r="AT102" s="18" t="s">
        <v>171</v>
      </c>
      <c r="AU102" s="18" t="s">
        <v>82</v>
      </c>
    </row>
    <row r="103" spans="2:65" s="13" customFormat="1">
      <c r="B103" s="158"/>
      <c r="D103" s="150" t="s">
        <v>175</v>
      </c>
      <c r="E103" s="159" t="s">
        <v>19</v>
      </c>
      <c r="F103" s="160" t="s">
        <v>2074</v>
      </c>
      <c r="H103" s="161">
        <v>1</v>
      </c>
      <c r="I103" s="162"/>
      <c r="L103" s="158"/>
      <c r="M103" s="163"/>
      <c r="T103" s="164"/>
      <c r="AT103" s="159" t="s">
        <v>175</v>
      </c>
      <c r="AU103" s="159" t="s">
        <v>82</v>
      </c>
      <c r="AV103" s="13" t="s">
        <v>82</v>
      </c>
      <c r="AW103" s="13" t="s">
        <v>34</v>
      </c>
      <c r="AX103" s="13" t="s">
        <v>73</v>
      </c>
      <c r="AY103" s="159" t="s">
        <v>163</v>
      </c>
    </row>
    <row r="104" spans="2:65" s="12" customFormat="1">
      <c r="B104" s="152"/>
      <c r="D104" s="150" t="s">
        <v>175</v>
      </c>
      <c r="E104" s="153" t="s">
        <v>19</v>
      </c>
      <c r="F104" s="154" t="s">
        <v>2075</v>
      </c>
      <c r="H104" s="153" t="s">
        <v>19</v>
      </c>
      <c r="I104" s="155"/>
      <c r="L104" s="152"/>
      <c r="M104" s="156"/>
      <c r="T104" s="157"/>
      <c r="AT104" s="153" t="s">
        <v>175</v>
      </c>
      <c r="AU104" s="153" t="s">
        <v>82</v>
      </c>
      <c r="AV104" s="12" t="s">
        <v>80</v>
      </c>
      <c r="AW104" s="12" t="s">
        <v>34</v>
      </c>
      <c r="AX104" s="12" t="s">
        <v>73</v>
      </c>
      <c r="AY104" s="153" t="s">
        <v>163</v>
      </c>
    </row>
    <row r="105" spans="2:65" s="12" customFormat="1">
      <c r="B105" s="152"/>
      <c r="D105" s="150" t="s">
        <v>175</v>
      </c>
      <c r="E105" s="153" t="s">
        <v>19</v>
      </c>
      <c r="F105" s="154" t="s">
        <v>2076</v>
      </c>
      <c r="H105" s="153" t="s">
        <v>19</v>
      </c>
      <c r="I105" s="155"/>
      <c r="L105" s="152"/>
      <c r="M105" s="156"/>
      <c r="T105" s="157"/>
      <c r="AT105" s="153" t="s">
        <v>175</v>
      </c>
      <c r="AU105" s="153" t="s">
        <v>82</v>
      </c>
      <c r="AV105" s="12" t="s">
        <v>80</v>
      </c>
      <c r="AW105" s="12" t="s">
        <v>34</v>
      </c>
      <c r="AX105" s="12" t="s">
        <v>73</v>
      </c>
      <c r="AY105" s="153" t="s">
        <v>163</v>
      </c>
    </row>
    <row r="106" spans="2:65" s="12" customFormat="1">
      <c r="B106" s="152"/>
      <c r="D106" s="150" t="s">
        <v>175</v>
      </c>
      <c r="E106" s="153" t="s">
        <v>19</v>
      </c>
      <c r="F106" s="154" t="s">
        <v>2077</v>
      </c>
      <c r="H106" s="153" t="s">
        <v>19</v>
      </c>
      <c r="I106" s="155"/>
      <c r="L106" s="152"/>
      <c r="M106" s="156"/>
      <c r="T106" s="157"/>
      <c r="AT106" s="153" t="s">
        <v>175</v>
      </c>
      <c r="AU106" s="153" t="s">
        <v>82</v>
      </c>
      <c r="AV106" s="12" t="s">
        <v>80</v>
      </c>
      <c r="AW106" s="12" t="s">
        <v>34</v>
      </c>
      <c r="AX106" s="12" t="s">
        <v>73</v>
      </c>
      <c r="AY106" s="153" t="s">
        <v>163</v>
      </c>
    </row>
    <row r="107" spans="2:65" s="12" customFormat="1">
      <c r="B107" s="152"/>
      <c r="D107" s="150" t="s">
        <v>175</v>
      </c>
      <c r="E107" s="153" t="s">
        <v>19</v>
      </c>
      <c r="F107" s="154" t="s">
        <v>2078</v>
      </c>
      <c r="H107" s="153" t="s">
        <v>19</v>
      </c>
      <c r="I107" s="155"/>
      <c r="L107" s="152"/>
      <c r="M107" s="156"/>
      <c r="T107" s="157"/>
      <c r="AT107" s="153" t="s">
        <v>175</v>
      </c>
      <c r="AU107" s="153" t="s">
        <v>82</v>
      </c>
      <c r="AV107" s="12" t="s">
        <v>80</v>
      </c>
      <c r="AW107" s="12" t="s">
        <v>34</v>
      </c>
      <c r="AX107" s="12" t="s">
        <v>73</v>
      </c>
      <c r="AY107" s="153" t="s">
        <v>163</v>
      </c>
    </row>
    <row r="108" spans="2:65" s="12" customFormat="1">
      <c r="B108" s="152"/>
      <c r="D108" s="150" t="s">
        <v>175</v>
      </c>
      <c r="E108" s="153" t="s">
        <v>19</v>
      </c>
      <c r="F108" s="154" t="s">
        <v>2079</v>
      </c>
      <c r="H108" s="153" t="s">
        <v>19</v>
      </c>
      <c r="I108" s="155"/>
      <c r="L108" s="152"/>
      <c r="M108" s="156"/>
      <c r="T108" s="157"/>
      <c r="AT108" s="153" t="s">
        <v>175</v>
      </c>
      <c r="AU108" s="153" t="s">
        <v>82</v>
      </c>
      <c r="AV108" s="12" t="s">
        <v>80</v>
      </c>
      <c r="AW108" s="12" t="s">
        <v>34</v>
      </c>
      <c r="AX108" s="12" t="s">
        <v>73</v>
      </c>
      <c r="AY108" s="153" t="s">
        <v>163</v>
      </c>
    </row>
    <row r="109" spans="2:65" s="12" customFormat="1">
      <c r="B109" s="152"/>
      <c r="D109" s="150" t="s">
        <v>175</v>
      </c>
      <c r="E109" s="153" t="s">
        <v>19</v>
      </c>
      <c r="F109" s="154" t="s">
        <v>2080</v>
      </c>
      <c r="H109" s="153" t="s">
        <v>19</v>
      </c>
      <c r="I109" s="155"/>
      <c r="L109" s="152"/>
      <c r="M109" s="156"/>
      <c r="T109" s="157"/>
      <c r="AT109" s="153" t="s">
        <v>175</v>
      </c>
      <c r="AU109" s="153" t="s">
        <v>82</v>
      </c>
      <c r="AV109" s="12" t="s">
        <v>80</v>
      </c>
      <c r="AW109" s="12" t="s">
        <v>34</v>
      </c>
      <c r="AX109" s="12" t="s">
        <v>73</v>
      </c>
      <c r="AY109" s="153" t="s">
        <v>163</v>
      </c>
    </row>
    <row r="110" spans="2:65" s="14" customFormat="1">
      <c r="B110" s="165"/>
      <c r="D110" s="150" t="s">
        <v>175</v>
      </c>
      <c r="E110" s="166" t="s">
        <v>19</v>
      </c>
      <c r="F110" s="167" t="s">
        <v>214</v>
      </c>
      <c r="H110" s="168">
        <v>1</v>
      </c>
      <c r="I110" s="169"/>
      <c r="L110" s="165"/>
      <c r="M110" s="170"/>
      <c r="T110" s="171"/>
      <c r="AT110" s="166" t="s">
        <v>175</v>
      </c>
      <c r="AU110" s="166" t="s">
        <v>82</v>
      </c>
      <c r="AV110" s="14" t="s">
        <v>90</v>
      </c>
      <c r="AW110" s="14" t="s">
        <v>34</v>
      </c>
      <c r="AX110" s="14" t="s">
        <v>80</v>
      </c>
      <c r="AY110" s="166" t="s">
        <v>163</v>
      </c>
    </row>
    <row r="111" spans="2:65" s="11" customFormat="1" ht="22.9" customHeight="1">
      <c r="B111" s="121"/>
      <c r="D111" s="122" t="s">
        <v>72</v>
      </c>
      <c r="E111" s="131" t="s">
        <v>2081</v>
      </c>
      <c r="F111" s="131" t="s">
        <v>2082</v>
      </c>
      <c r="I111" s="124"/>
      <c r="J111" s="132">
        <f>BK111</f>
        <v>0</v>
      </c>
      <c r="L111" s="121"/>
      <c r="M111" s="126"/>
      <c r="P111" s="127">
        <f>SUM(P112:P126)</f>
        <v>0</v>
      </c>
      <c r="R111" s="127">
        <f>SUM(R112:R126)</f>
        <v>0</v>
      </c>
      <c r="T111" s="128">
        <f>SUM(T112:T126)</f>
        <v>0</v>
      </c>
      <c r="AR111" s="122" t="s">
        <v>194</v>
      </c>
      <c r="AT111" s="129" t="s">
        <v>72</v>
      </c>
      <c r="AU111" s="129" t="s">
        <v>80</v>
      </c>
      <c r="AY111" s="122" t="s">
        <v>163</v>
      </c>
      <c r="BK111" s="130">
        <f>SUM(BK112:BK126)</f>
        <v>0</v>
      </c>
    </row>
    <row r="112" spans="2:65" s="1" customFormat="1" ht="16.5" customHeight="1">
      <c r="B112" s="33"/>
      <c r="C112" s="133" t="s">
        <v>205</v>
      </c>
      <c r="D112" s="133" t="s">
        <v>166</v>
      </c>
      <c r="E112" s="134" t="s">
        <v>2083</v>
      </c>
      <c r="F112" s="135" t="s">
        <v>2084</v>
      </c>
      <c r="G112" s="136" t="s">
        <v>2045</v>
      </c>
      <c r="H112" s="137">
        <v>1</v>
      </c>
      <c r="I112" s="138"/>
      <c r="J112" s="139">
        <f>ROUND(I112*H112,2)</f>
        <v>0</v>
      </c>
      <c r="K112" s="135" t="s">
        <v>169</v>
      </c>
      <c r="L112" s="33"/>
      <c r="M112" s="140" t="s">
        <v>19</v>
      </c>
      <c r="N112" s="141" t="s">
        <v>44</v>
      </c>
      <c r="P112" s="142">
        <f>O112*H112</f>
        <v>0</v>
      </c>
      <c r="Q112" s="142">
        <v>0</v>
      </c>
      <c r="R112" s="142">
        <f>Q112*H112</f>
        <v>0</v>
      </c>
      <c r="S112" s="142">
        <v>0</v>
      </c>
      <c r="T112" s="143">
        <f>S112*H112</f>
        <v>0</v>
      </c>
      <c r="AR112" s="144" t="s">
        <v>2046</v>
      </c>
      <c r="AT112" s="144" t="s">
        <v>166</v>
      </c>
      <c r="AU112" s="144" t="s">
        <v>82</v>
      </c>
      <c r="AY112" s="18" t="s">
        <v>163</v>
      </c>
      <c r="BE112" s="145">
        <f>IF(N112="základní",J112,0)</f>
        <v>0</v>
      </c>
      <c r="BF112" s="145">
        <f>IF(N112="snížená",J112,0)</f>
        <v>0</v>
      </c>
      <c r="BG112" s="145">
        <f>IF(N112="zákl. přenesená",J112,0)</f>
        <v>0</v>
      </c>
      <c r="BH112" s="145">
        <f>IF(N112="sníž. přenesená",J112,0)</f>
        <v>0</v>
      </c>
      <c r="BI112" s="145">
        <f>IF(N112="nulová",J112,0)</f>
        <v>0</v>
      </c>
      <c r="BJ112" s="18" t="s">
        <v>80</v>
      </c>
      <c r="BK112" s="145">
        <f>ROUND(I112*H112,2)</f>
        <v>0</v>
      </c>
      <c r="BL112" s="18" t="s">
        <v>2046</v>
      </c>
      <c r="BM112" s="144" t="s">
        <v>2085</v>
      </c>
    </row>
    <row r="113" spans="2:65" s="1" customFormat="1">
      <c r="B113" s="33"/>
      <c r="D113" s="146" t="s">
        <v>171</v>
      </c>
      <c r="F113" s="147" t="s">
        <v>2086</v>
      </c>
      <c r="I113" s="148"/>
      <c r="L113" s="33"/>
      <c r="M113" s="149"/>
      <c r="T113" s="54"/>
      <c r="AT113" s="18" t="s">
        <v>171</v>
      </c>
      <c r="AU113" s="18" t="s">
        <v>82</v>
      </c>
    </row>
    <row r="114" spans="2:65" s="13" customFormat="1">
      <c r="B114" s="158"/>
      <c r="D114" s="150" t="s">
        <v>175</v>
      </c>
      <c r="E114" s="159" t="s">
        <v>19</v>
      </c>
      <c r="F114" s="160" t="s">
        <v>2087</v>
      </c>
      <c r="H114" s="161">
        <v>1</v>
      </c>
      <c r="I114" s="162"/>
      <c r="L114" s="158"/>
      <c r="M114" s="163"/>
      <c r="T114" s="164"/>
      <c r="AT114" s="159" t="s">
        <v>175</v>
      </c>
      <c r="AU114" s="159" t="s">
        <v>82</v>
      </c>
      <c r="AV114" s="13" t="s">
        <v>82</v>
      </c>
      <c r="AW114" s="13" t="s">
        <v>34</v>
      </c>
      <c r="AX114" s="13" t="s">
        <v>80</v>
      </c>
      <c r="AY114" s="159" t="s">
        <v>163</v>
      </c>
    </row>
    <row r="115" spans="2:65" s="12" customFormat="1">
      <c r="B115" s="152"/>
      <c r="D115" s="150" t="s">
        <v>175</v>
      </c>
      <c r="E115" s="153" t="s">
        <v>19</v>
      </c>
      <c r="F115" s="154" t="s">
        <v>2088</v>
      </c>
      <c r="H115" s="153" t="s">
        <v>19</v>
      </c>
      <c r="I115" s="155"/>
      <c r="L115" s="152"/>
      <c r="M115" s="156"/>
      <c r="T115" s="157"/>
      <c r="AT115" s="153" t="s">
        <v>175</v>
      </c>
      <c r="AU115" s="153" t="s">
        <v>82</v>
      </c>
      <c r="AV115" s="12" t="s">
        <v>80</v>
      </c>
      <c r="AW115" s="12" t="s">
        <v>34</v>
      </c>
      <c r="AX115" s="12" t="s">
        <v>73</v>
      </c>
      <c r="AY115" s="153" t="s">
        <v>163</v>
      </c>
    </row>
    <row r="116" spans="2:65" s="1" customFormat="1" ht="16.5" customHeight="1">
      <c r="B116" s="33"/>
      <c r="C116" s="133" t="s">
        <v>215</v>
      </c>
      <c r="D116" s="133" t="s">
        <v>166</v>
      </c>
      <c r="E116" s="134" t="s">
        <v>2089</v>
      </c>
      <c r="F116" s="135" t="s">
        <v>2090</v>
      </c>
      <c r="G116" s="136" t="s">
        <v>2045</v>
      </c>
      <c r="H116" s="137">
        <v>1</v>
      </c>
      <c r="I116" s="138"/>
      <c r="J116" s="139">
        <f>ROUND(I116*H116,2)</f>
        <v>0</v>
      </c>
      <c r="K116" s="135" t="s">
        <v>169</v>
      </c>
      <c r="L116" s="33"/>
      <c r="M116" s="140" t="s">
        <v>19</v>
      </c>
      <c r="N116" s="141" t="s">
        <v>44</v>
      </c>
      <c r="P116" s="142">
        <f>O116*H116</f>
        <v>0</v>
      </c>
      <c r="Q116" s="142">
        <v>0</v>
      </c>
      <c r="R116" s="142">
        <f>Q116*H116</f>
        <v>0</v>
      </c>
      <c r="S116" s="142">
        <v>0</v>
      </c>
      <c r="T116" s="143">
        <f>S116*H116</f>
        <v>0</v>
      </c>
      <c r="AR116" s="144" t="s">
        <v>2046</v>
      </c>
      <c r="AT116" s="144" t="s">
        <v>166</v>
      </c>
      <c r="AU116" s="144" t="s">
        <v>82</v>
      </c>
      <c r="AY116" s="18" t="s">
        <v>163</v>
      </c>
      <c r="BE116" s="145">
        <f>IF(N116="základní",J116,0)</f>
        <v>0</v>
      </c>
      <c r="BF116" s="145">
        <f>IF(N116="snížená",J116,0)</f>
        <v>0</v>
      </c>
      <c r="BG116" s="145">
        <f>IF(N116="zákl. přenesená",J116,0)</f>
        <v>0</v>
      </c>
      <c r="BH116" s="145">
        <f>IF(N116="sníž. přenesená",J116,0)</f>
        <v>0</v>
      </c>
      <c r="BI116" s="145">
        <f>IF(N116="nulová",J116,0)</f>
        <v>0</v>
      </c>
      <c r="BJ116" s="18" t="s">
        <v>80</v>
      </c>
      <c r="BK116" s="145">
        <f>ROUND(I116*H116,2)</f>
        <v>0</v>
      </c>
      <c r="BL116" s="18" t="s">
        <v>2046</v>
      </c>
      <c r="BM116" s="144" t="s">
        <v>2091</v>
      </c>
    </row>
    <row r="117" spans="2:65" s="1" customFormat="1">
      <c r="B117" s="33"/>
      <c r="D117" s="146" t="s">
        <v>171</v>
      </c>
      <c r="F117" s="147" t="s">
        <v>2092</v>
      </c>
      <c r="I117" s="148"/>
      <c r="L117" s="33"/>
      <c r="M117" s="149"/>
      <c r="T117" s="54"/>
      <c r="AT117" s="18" t="s">
        <v>171</v>
      </c>
      <c r="AU117" s="18" t="s">
        <v>82</v>
      </c>
    </row>
    <row r="118" spans="2:65" s="13" customFormat="1">
      <c r="B118" s="158"/>
      <c r="D118" s="150" t="s">
        <v>175</v>
      </c>
      <c r="E118" s="159" t="s">
        <v>19</v>
      </c>
      <c r="F118" s="160" t="s">
        <v>2093</v>
      </c>
      <c r="H118" s="161">
        <v>1</v>
      </c>
      <c r="I118" s="162"/>
      <c r="L118" s="158"/>
      <c r="M118" s="163"/>
      <c r="T118" s="164"/>
      <c r="AT118" s="159" t="s">
        <v>175</v>
      </c>
      <c r="AU118" s="159" t="s">
        <v>82</v>
      </c>
      <c r="AV118" s="13" t="s">
        <v>82</v>
      </c>
      <c r="AW118" s="13" t="s">
        <v>34</v>
      </c>
      <c r="AX118" s="13" t="s">
        <v>73</v>
      </c>
      <c r="AY118" s="159" t="s">
        <v>163</v>
      </c>
    </row>
    <row r="119" spans="2:65" s="12" customFormat="1">
      <c r="B119" s="152"/>
      <c r="D119" s="150" t="s">
        <v>175</v>
      </c>
      <c r="E119" s="153" t="s">
        <v>19</v>
      </c>
      <c r="F119" s="154" t="s">
        <v>2094</v>
      </c>
      <c r="H119" s="153" t="s">
        <v>19</v>
      </c>
      <c r="I119" s="155"/>
      <c r="L119" s="152"/>
      <c r="M119" s="156"/>
      <c r="T119" s="157"/>
      <c r="AT119" s="153" t="s">
        <v>175</v>
      </c>
      <c r="AU119" s="153" t="s">
        <v>82</v>
      </c>
      <c r="AV119" s="12" t="s">
        <v>80</v>
      </c>
      <c r="AW119" s="12" t="s">
        <v>34</v>
      </c>
      <c r="AX119" s="12" t="s">
        <v>73</v>
      </c>
      <c r="AY119" s="153" t="s">
        <v>163</v>
      </c>
    </row>
    <row r="120" spans="2:65" s="12" customFormat="1">
      <c r="B120" s="152"/>
      <c r="D120" s="150" t="s">
        <v>175</v>
      </c>
      <c r="E120" s="153" t="s">
        <v>19</v>
      </c>
      <c r="F120" s="154" t="s">
        <v>2095</v>
      </c>
      <c r="H120" s="153" t="s">
        <v>19</v>
      </c>
      <c r="I120" s="155"/>
      <c r="L120" s="152"/>
      <c r="M120" s="156"/>
      <c r="T120" s="157"/>
      <c r="AT120" s="153" t="s">
        <v>175</v>
      </c>
      <c r="AU120" s="153" t="s">
        <v>82</v>
      </c>
      <c r="AV120" s="12" t="s">
        <v>80</v>
      </c>
      <c r="AW120" s="12" t="s">
        <v>34</v>
      </c>
      <c r="AX120" s="12" t="s">
        <v>73</v>
      </c>
      <c r="AY120" s="153" t="s">
        <v>163</v>
      </c>
    </row>
    <row r="121" spans="2:65" s="12" customFormat="1">
      <c r="B121" s="152"/>
      <c r="D121" s="150" t="s">
        <v>175</v>
      </c>
      <c r="E121" s="153" t="s">
        <v>19</v>
      </c>
      <c r="F121" s="154" t="s">
        <v>2096</v>
      </c>
      <c r="H121" s="153" t="s">
        <v>19</v>
      </c>
      <c r="I121" s="155"/>
      <c r="L121" s="152"/>
      <c r="M121" s="156"/>
      <c r="T121" s="157"/>
      <c r="AT121" s="153" t="s">
        <v>175</v>
      </c>
      <c r="AU121" s="153" t="s">
        <v>82</v>
      </c>
      <c r="AV121" s="12" t="s">
        <v>80</v>
      </c>
      <c r="AW121" s="12" t="s">
        <v>34</v>
      </c>
      <c r="AX121" s="12" t="s">
        <v>73</v>
      </c>
      <c r="AY121" s="153" t="s">
        <v>163</v>
      </c>
    </row>
    <row r="122" spans="2:65" s="12" customFormat="1">
      <c r="B122" s="152"/>
      <c r="D122" s="150" t="s">
        <v>175</v>
      </c>
      <c r="E122" s="153" t="s">
        <v>19</v>
      </c>
      <c r="F122" s="154" t="s">
        <v>2097</v>
      </c>
      <c r="H122" s="153" t="s">
        <v>19</v>
      </c>
      <c r="I122" s="155"/>
      <c r="L122" s="152"/>
      <c r="M122" s="156"/>
      <c r="T122" s="157"/>
      <c r="AT122" s="153" t="s">
        <v>175</v>
      </c>
      <c r="AU122" s="153" t="s">
        <v>82</v>
      </c>
      <c r="AV122" s="12" t="s">
        <v>80</v>
      </c>
      <c r="AW122" s="12" t="s">
        <v>34</v>
      </c>
      <c r="AX122" s="12" t="s">
        <v>73</v>
      </c>
      <c r="AY122" s="153" t="s">
        <v>163</v>
      </c>
    </row>
    <row r="123" spans="2:65" s="12" customFormat="1">
      <c r="B123" s="152"/>
      <c r="D123" s="150" t="s">
        <v>175</v>
      </c>
      <c r="E123" s="153" t="s">
        <v>19</v>
      </c>
      <c r="F123" s="154" t="s">
        <v>2098</v>
      </c>
      <c r="H123" s="153" t="s">
        <v>19</v>
      </c>
      <c r="I123" s="155"/>
      <c r="L123" s="152"/>
      <c r="M123" s="156"/>
      <c r="T123" s="157"/>
      <c r="AT123" s="153" t="s">
        <v>175</v>
      </c>
      <c r="AU123" s="153" t="s">
        <v>82</v>
      </c>
      <c r="AV123" s="12" t="s">
        <v>80</v>
      </c>
      <c r="AW123" s="12" t="s">
        <v>34</v>
      </c>
      <c r="AX123" s="12" t="s">
        <v>73</v>
      </c>
      <c r="AY123" s="153" t="s">
        <v>163</v>
      </c>
    </row>
    <row r="124" spans="2:65" s="12" customFormat="1">
      <c r="B124" s="152"/>
      <c r="D124" s="150" t="s">
        <v>175</v>
      </c>
      <c r="E124" s="153" t="s">
        <v>19</v>
      </c>
      <c r="F124" s="154" t="s">
        <v>2099</v>
      </c>
      <c r="H124" s="153" t="s">
        <v>19</v>
      </c>
      <c r="I124" s="155"/>
      <c r="L124" s="152"/>
      <c r="M124" s="156"/>
      <c r="T124" s="157"/>
      <c r="AT124" s="153" t="s">
        <v>175</v>
      </c>
      <c r="AU124" s="153" t="s">
        <v>82</v>
      </c>
      <c r="AV124" s="12" t="s">
        <v>80</v>
      </c>
      <c r="AW124" s="12" t="s">
        <v>34</v>
      </c>
      <c r="AX124" s="12" t="s">
        <v>73</v>
      </c>
      <c r="AY124" s="153" t="s">
        <v>163</v>
      </c>
    </row>
    <row r="125" spans="2:65" s="12" customFormat="1">
      <c r="B125" s="152"/>
      <c r="D125" s="150" t="s">
        <v>175</v>
      </c>
      <c r="E125" s="153" t="s">
        <v>19</v>
      </c>
      <c r="F125" s="154" t="s">
        <v>2100</v>
      </c>
      <c r="H125" s="153" t="s">
        <v>19</v>
      </c>
      <c r="I125" s="155"/>
      <c r="L125" s="152"/>
      <c r="M125" s="156"/>
      <c r="T125" s="157"/>
      <c r="AT125" s="153" t="s">
        <v>175</v>
      </c>
      <c r="AU125" s="153" t="s">
        <v>82</v>
      </c>
      <c r="AV125" s="12" t="s">
        <v>80</v>
      </c>
      <c r="AW125" s="12" t="s">
        <v>34</v>
      </c>
      <c r="AX125" s="12" t="s">
        <v>73</v>
      </c>
      <c r="AY125" s="153" t="s">
        <v>163</v>
      </c>
    </row>
    <row r="126" spans="2:65" s="14" customFormat="1">
      <c r="B126" s="165"/>
      <c r="D126" s="150" t="s">
        <v>175</v>
      </c>
      <c r="E126" s="166" t="s">
        <v>19</v>
      </c>
      <c r="F126" s="167" t="s">
        <v>214</v>
      </c>
      <c r="H126" s="168">
        <v>1</v>
      </c>
      <c r="I126" s="169"/>
      <c r="L126" s="165"/>
      <c r="M126" s="170"/>
      <c r="T126" s="171"/>
      <c r="AT126" s="166" t="s">
        <v>175</v>
      </c>
      <c r="AU126" s="166" t="s">
        <v>82</v>
      </c>
      <c r="AV126" s="14" t="s">
        <v>90</v>
      </c>
      <c r="AW126" s="14" t="s">
        <v>34</v>
      </c>
      <c r="AX126" s="14" t="s">
        <v>80</v>
      </c>
      <c r="AY126" s="166" t="s">
        <v>163</v>
      </c>
    </row>
    <row r="127" spans="2:65" s="11" customFormat="1" ht="22.9" customHeight="1">
      <c r="B127" s="121"/>
      <c r="D127" s="122" t="s">
        <v>72</v>
      </c>
      <c r="E127" s="131" t="s">
        <v>2101</v>
      </c>
      <c r="F127" s="131" t="s">
        <v>2102</v>
      </c>
      <c r="I127" s="124"/>
      <c r="J127" s="132">
        <f>BK127</f>
        <v>0</v>
      </c>
      <c r="L127" s="121"/>
      <c r="M127" s="126"/>
      <c r="P127" s="127">
        <f>SUM(P128:P130)</f>
        <v>0</v>
      </c>
      <c r="R127" s="127">
        <f>SUM(R128:R130)</f>
        <v>0</v>
      </c>
      <c r="T127" s="128">
        <f>SUM(T128:T130)</f>
        <v>0</v>
      </c>
      <c r="AR127" s="122" t="s">
        <v>194</v>
      </c>
      <c r="AT127" s="129" t="s">
        <v>72</v>
      </c>
      <c r="AU127" s="129" t="s">
        <v>80</v>
      </c>
      <c r="AY127" s="122" t="s">
        <v>163</v>
      </c>
      <c r="BK127" s="130">
        <f>SUM(BK128:BK130)</f>
        <v>0</v>
      </c>
    </row>
    <row r="128" spans="2:65" s="1" customFormat="1" ht="16.5" customHeight="1">
      <c r="B128" s="33"/>
      <c r="C128" s="133" t="s">
        <v>221</v>
      </c>
      <c r="D128" s="133" t="s">
        <v>166</v>
      </c>
      <c r="E128" s="134" t="s">
        <v>2103</v>
      </c>
      <c r="F128" s="135" t="s">
        <v>2104</v>
      </c>
      <c r="G128" s="136" t="s">
        <v>2045</v>
      </c>
      <c r="H128" s="137">
        <v>1</v>
      </c>
      <c r="I128" s="138"/>
      <c r="J128" s="139">
        <f>ROUND(I128*H128,2)</f>
        <v>0</v>
      </c>
      <c r="K128" s="135" t="s">
        <v>169</v>
      </c>
      <c r="L128" s="33"/>
      <c r="M128" s="140" t="s">
        <v>19</v>
      </c>
      <c r="N128" s="141" t="s">
        <v>44</v>
      </c>
      <c r="P128" s="142">
        <f>O128*H128</f>
        <v>0</v>
      </c>
      <c r="Q128" s="142">
        <v>0</v>
      </c>
      <c r="R128" s="142">
        <f>Q128*H128</f>
        <v>0</v>
      </c>
      <c r="S128" s="142">
        <v>0</v>
      </c>
      <c r="T128" s="143">
        <f>S128*H128</f>
        <v>0</v>
      </c>
      <c r="AR128" s="144" t="s">
        <v>2046</v>
      </c>
      <c r="AT128" s="144" t="s">
        <v>166</v>
      </c>
      <c r="AU128" s="144" t="s">
        <v>82</v>
      </c>
      <c r="AY128" s="18" t="s">
        <v>163</v>
      </c>
      <c r="BE128" s="145">
        <f>IF(N128="základní",J128,0)</f>
        <v>0</v>
      </c>
      <c r="BF128" s="145">
        <f>IF(N128="snížená",J128,0)</f>
        <v>0</v>
      </c>
      <c r="BG128" s="145">
        <f>IF(N128="zákl. přenesená",J128,0)</f>
        <v>0</v>
      </c>
      <c r="BH128" s="145">
        <f>IF(N128="sníž. přenesená",J128,0)</f>
        <v>0</v>
      </c>
      <c r="BI128" s="145">
        <f>IF(N128="nulová",J128,0)</f>
        <v>0</v>
      </c>
      <c r="BJ128" s="18" t="s">
        <v>80</v>
      </c>
      <c r="BK128" s="145">
        <f>ROUND(I128*H128,2)</f>
        <v>0</v>
      </c>
      <c r="BL128" s="18" t="s">
        <v>2046</v>
      </c>
      <c r="BM128" s="144" t="s">
        <v>2105</v>
      </c>
    </row>
    <row r="129" spans="2:51" s="1" customFormat="1">
      <c r="B129" s="33"/>
      <c r="D129" s="146" t="s">
        <v>171</v>
      </c>
      <c r="F129" s="147" t="s">
        <v>2106</v>
      </c>
      <c r="I129" s="148"/>
      <c r="L129" s="33"/>
      <c r="M129" s="149"/>
      <c r="T129" s="54"/>
      <c r="AT129" s="18" t="s">
        <v>171</v>
      </c>
      <c r="AU129" s="18" t="s">
        <v>82</v>
      </c>
    </row>
    <row r="130" spans="2:51" s="13" customFormat="1">
      <c r="B130" s="158"/>
      <c r="D130" s="150" t="s">
        <v>175</v>
      </c>
      <c r="E130" s="159" t="s">
        <v>19</v>
      </c>
      <c r="F130" s="160" t="s">
        <v>2107</v>
      </c>
      <c r="H130" s="161">
        <v>1</v>
      </c>
      <c r="I130" s="162"/>
      <c r="L130" s="158"/>
      <c r="M130" s="199"/>
      <c r="N130" s="200"/>
      <c r="O130" s="200"/>
      <c r="P130" s="200"/>
      <c r="Q130" s="200"/>
      <c r="R130" s="200"/>
      <c r="S130" s="200"/>
      <c r="T130" s="201"/>
      <c r="AT130" s="159" t="s">
        <v>175</v>
      </c>
      <c r="AU130" s="159" t="s">
        <v>82</v>
      </c>
      <c r="AV130" s="13" t="s">
        <v>82</v>
      </c>
      <c r="AW130" s="13" t="s">
        <v>34</v>
      </c>
      <c r="AX130" s="13" t="s">
        <v>80</v>
      </c>
      <c r="AY130" s="159" t="s">
        <v>163</v>
      </c>
    </row>
    <row r="131" spans="2:51" s="1" customFormat="1" ht="6.95" customHeight="1">
      <c r="B131" s="42"/>
      <c r="C131" s="43"/>
      <c r="D131" s="43"/>
      <c r="E131" s="43"/>
      <c r="F131" s="43"/>
      <c r="G131" s="43"/>
      <c r="H131" s="43"/>
      <c r="I131" s="43"/>
      <c r="J131" s="43"/>
      <c r="K131" s="43"/>
      <c r="L131" s="33"/>
    </row>
  </sheetData>
  <sheetProtection algorithmName="SHA-512" hashValue="3lUfOMqzPbfdSsluoQOF28bbNClVs1m8PBcJ5hsQIxBSuECBXOInixD6saFj97GsDVbbCceD2AD1HpSwss1/ag==" saltValue="+S7hrdMu20rNakMeczwqZzs7rAkFEhPPtlhug6bfXHMNxtBxtDkIIK9al51HCI/y3ywzzoUHniZv3PBaMGKWcg==" spinCount="100000" sheet="1" objects="1" scenarios="1" formatColumns="0" formatRows="0" autoFilter="0"/>
  <autoFilter ref="C83:K130" xr:uid="{00000000-0009-0000-0000-000007000000}"/>
  <mergeCells count="9">
    <mergeCell ref="E50:H50"/>
    <mergeCell ref="E74:H74"/>
    <mergeCell ref="E76:H76"/>
    <mergeCell ref="L2:V2"/>
    <mergeCell ref="E7:H7"/>
    <mergeCell ref="E9:H9"/>
    <mergeCell ref="E18:H18"/>
    <mergeCell ref="E27:H27"/>
    <mergeCell ref="E48:H48"/>
  </mergeCells>
  <hyperlinks>
    <hyperlink ref="F88" r:id="rId1" xr:uid="{00000000-0004-0000-0700-000000000000}"/>
    <hyperlink ref="F91" r:id="rId2" xr:uid="{00000000-0004-0000-0700-000001000000}"/>
    <hyperlink ref="F93" r:id="rId3" xr:uid="{00000000-0004-0000-0700-000002000000}"/>
    <hyperlink ref="F95" r:id="rId4" xr:uid="{00000000-0004-0000-0700-000003000000}"/>
    <hyperlink ref="F99" r:id="rId5" xr:uid="{00000000-0004-0000-0700-000004000000}"/>
    <hyperlink ref="F102" r:id="rId6" xr:uid="{00000000-0004-0000-0700-000005000000}"/>
    <hyperlink ref="F113" r:id="rId7" xr:uid="{00000000-0004-0000-0700-000006000000}"/>
    <hyperlink ref="F117" r:id="rId8" xr:uid="{00000000-0004-0000-0700-000007000000}"/>
    <hyperlink ref="F129" r:id="rId9" xr:uid="{00000000-0004-0000-07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65"/>
  <sheetViews>
    <sheetView showGridLines="0" workbookViewId="0"/>
  </sheetViews>
  <sheetFormatPr defaultRowHeight="15"/>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9"/>
      <c r="C3" s="20"/>
      <c r="D3" s="20"/>
      <c r="E3" s="20"/>
      <c r="F3" s="20"/>
      <c r="G3" s="20"/>
      <c r="H3" s="21"/>
    </row>
    <row r="4" spans="2:8" ht="24.95" customHeight="1">
      <c r="B4" s="21"/>
      <c r="C4" s="22" t="s">
        <v>2108</v>
      </c>
      <c r="H4" s="21"/>
    </row>
    <row r="5" spans="2:8" ht="12" customHeight="1">
      <c r="B5" s="21"/>
      <c r="C5" s="25" t="s">
        <v>13</v>
      </c>
      <c r="D5" s="303" t="s">
        <v>14</v>
      </c>
      <c r="E5" s="341"/>
      <c r="F5" s="341"/>
      <c r="H5" s="21"/>
    </row>
    <row r="6" spans="2:8" ht="36.950000000000003" customHeight="1">
      <c r="B6" s="21"/>
      <c r="C6" s="27" t="s">
        <v>16</v>
      </c>
      <c r="D6" s="300" t="s">
        <v>17</v>
      </c>
      <c r="E6" s="341"/>
      <c r="F6" s="341"/>
      <c r="H6" s="21"/>
    </row>
    <row r="7" spans="2:8" ht="16.5" customHeight="1">
      <c r="B7" s="21"/>
      <c r="C7" s="28" t="s">
        <v>23</v>
      </c>
      <c r="D7" s="50" t="str">
        <f>'Rekapitulace stavby'!AN8</f>
        <v>16. 1. 2025</v>
      </c>
      <c r="H7" s="21"/>
    </row>
    <row r="8" spans="2:8" s="1" customFormat="1" ht="10.9" customHeight="1">
      <c r="B8" s="33"/>
      <c r="H8" s="33"/>
    </row>
    <row r="9" spans="2:8" s="10" customFormat="1" ht="29.25" customHeight="1">
      <c r="B9" s="113"/>
      <c r="C9" s="114" t="s">
        <v>54</v>
      </c>
      <c r="D9" s="115" t="s">
        <v>55</v>
      </c>
      <c r="E9" s="115" t="s">
        <v>150</v>
      </c>
      <c r="F9" s="116" t="s">
        <v>2109</v>
      </c>
      <c r="H9" s="113"/>
    </row>
    <row r="10" spans="2:8" s="1" customFormat="1" ht="26.45" customHeight="1">
      <c r="B10" s="33"/>
      <c r="C10" s="202" t="s">
        <v>2110</v>
      </c>
      <c r="D10" s="202" t="s">
        <v>84</v>
      </c>
      <c r="H10" s="33"/>
    </row>
    <row r="11" spans="2:8" s="1" customFormat="1" ht="16.899999999999999" customHeight="1">
      <c r="B11" s="33"/>
      <c r="C11" s="203" t="s">
        <v>114</v>
      </c>
      <c r="D11" s="204" t="s">
        <v>115</v>
      </c>
      <c r="E11" s="205" t="s">
        <v>111</v>
      </c>
      <c r="F11" s="206">
        <v>15.426</v>
      </c>
      <c r="H11" s="33"/>
    </row>
    <row r="12" spans="2:8" s="1" customFormat="1">
      <c r="B12" s="33"/>
      <c r="C12" s="207" t="s">
        <v>19</v>
      </c>
      <c r="D12" s="207" t="s">
        <v>737</v>
      </c>
      <c r="E12" s="18" t="s">
        <v>19</v>
      </c>
      <c r="F12" s="208">
        <v>0</v>
      </c>
      <c r="H12" s="33"/>
    </row>
    <row r="13" spans="2:8" s="1" customFormat="1" ht="16.899999999999999" customHeight="1">
      <c r="B13" s="33"/>
      <c r="C13" s="207" t="s">
        <v>19</v>
      </c>
      <c r="D13" s="207" t="s">
        <v>738</v>
      </c>
      <c r="E13" s="18" t="s">
        <v>19</v>
      </c>
      <c r="F13" s="208">
        <v>0</v>
      </c>
      <c r="H13" s="33"/>
    </row>
    <row r="14" spans="2:8" s="1" customFormat="1" ht="16.899999999999999" customHeight="1">
      <c r="B14" s="33"/>
      <c r="C14" s="207" t="s">
        <v>19</v>
      </c>
      <c r="D14" s="207" t="s">
        <v>739</v>
      </c>
      <c r="E14" s="18" t="s">
        <v>19</v>
      </c>
      <c r="F14" s="208">
        <v>0</v>
      </c>
      <c r="H14" s="33"/>
    </row>
    <row r="15" spans="2:8" s="1" customFormat="1" ht="16.899999999999999" customHeight="1">
      <c r="B15" s="33"/>
      <c r="C15" s="207" t="s">
        <v>19</v>
      </c>
      <c r="D15" s="207" t="s">
        <v>740</v>
      </c>
      <c r="E15" s="18" t="s">
        <v>19</v>
      </c>
      <c r="F15" s="208">
        <v>0</v>
      </c>
      <c r="H15" s="33"/>
    </row>
    <row r="16" spans="2:8" s="1" customFormat="1" ht="16.899999999999999" customHeight="1">
      <c r="B16" s="33"/>
      <c r="C16" s="207" t="s">
        <v>19</v>
      </c>
      <c r="D16" s="207" t="s">
        <v>741</v>
      </c>
      <c r="E16" s="18" t="s">
        <v>19</v>
      </c>
      <c r="F16" s="208">
        <v>15.426</v>
      </c>
      <c r="H16" s="33"/>
    </row>
    <row r="17" spans="2:8" s="1" customFormat="1" ht="16.899999999999999" customHeight="1">
      <c r="B17" s="33"/>
      <c r="C17" s="207" t="s">
        <v>114</v>
      </c>
      <c r="D17" s="207" t="s">
        <v>214</v>
      </c>
      <c r="E17" s="18" t="s">
        <v>19</v>
      </c>
      <c r="F17" s="208">
        <v>15.426</v>
      </c>
      <c r="H17" s="33"/>
    </row>
    <row r="18" spans="2:8" s="1" customFormat="1" ht="16.899999999999999" customHeight="1">
      <c r="B18" s="33"/>
      <c r="C18" s="209" t="s">
        <v>2111</v>
      </c>
      <c r="H18" s="33"/>
    </row>
    <row r="19" spans="2:8" s="1" customFormat="1" ht="16.899999999999999" customHeight="1">
      <c r="B19" s="33"/>
      <c r="C19" s="207" t="s">
        <v>733</v>
      </c>
      <c r="D19" s="207" t="s">
        <v>2112</v>
      </c>
      <c r="E19" s="18" t="s">
        <v>111</v>
      </c>
      <c r="F19" s="208">
        <v>15.426</v>
      </c>
      <c r="H19" s="33"/>
    </row>
    <row r="20" spans="2:8" s="1" customFormat="1" ht="16.899999999999999" customHeight="1">
      <c r="B20" s="33"/>
      <c r="C20" s="207" t="s">
        <v>751</v>
      </c>
      <c r="D20" s="207" t="s">
        <v>2113</v>
      </c>
      <c r="E20" s="18" t="s">
        <v>111</v>
      </c>
      <c r="F20" s="208">
        <v>15.426</v>
      </c>
      <c r="H20" s="33"/>
    </row>
    <row r="21" spans="2:8" s="1" customFormat="1" ht="16.899999999999999" customHeight="1">
      <c r="B21" s="33"/>
      <c r="C21" s="207" t="s">
        <v>766</v>
      </c>
      <c r="D21" s="207" t="s">
        <v>2114</v>
      </c>
      <c r="E21" s="18" t="s">
        <v>111</v>
      </c>
      <c r="F21" s="208">
        <v>15.426</v>
      </c>
      <c r="H21" s="33"/>
    </row>
    <row r="22" spans="2:8" s="1" customFormat="1" ht="16.899999999999999" customHeight="1">
      <c r="B22" s="33"/>
      <c r="C22" s="207" t="s">
        <v>756</v>
      </c>
      <c r="D22" s="207" t="s">
        <v>757</v>
      </c>
      <c r="E22" s="18" t="s">
        <v>111</v>
      </c>
      <c r="F22" s="208">
        <v>294.036</v>
      </c>
      <c r="H22" s="33"/>
    </row>
    <row r="23" spans="2:8" s="1" customFormat="1" ht="16.899999999999999" customHeight="1">
      <c r="B23" s="33"/>
      <c r="C23" s="207" t="s">
        <v>756</v>
      </c>
      <c r="D23" s="207" t="s">
        <v>757</v>
      </c>
      <c r="E23" s="18" t="s">
        <v>111</v>
      </c>
      <c r="F23" s="208">
        <v>294.036</v>
      </c>
      <c r="H23" s="33"/>
    </row>
    <row r="24" spans="2:8" s="1" customFormat="1" ht="16.899999999999999" customHeight="1">
      <c r="B24" s="33"/>
      <c r="C24" s="203" t="s">
        <v>109</v>
      </c>
      <c r="D24" s="204" t="s">
        <v>110</v>
      </c>
      <c r="E24" s="205" t="s">
        <v>111</v>
      </c>
      <c r="F24" s="206">
        <v>264.608</v>
      </c>
      <c r="H24" s="33"/>
    </row>
    <row r="25" spans="2:8" s="1" customFormat="1">
      <c r="B25" s="33"/>
      <c r="C25" s="207" t="s">
        <v>19</v>
      </c>
      <c r="D25" s="207" t="s">
        <v>723</v>
      </c>
      <c r="E25" s="18" t="s">
        <v>19</v>
      </c>
      <c r="F25" s="208">
        <v>0</v>
      </c>
      <c r="H25" s="33"/>
    </row>
    <row r="26" spans="2:8" s="1" customFormat="1" ht="16.899999999999999" customHeight="1">
      <c r="B26" s="33"/>
      <c r="C26" s="207" t="s">
        <v>19</v>
      </c>
      <c r="D26" s="207" t="s">
        <v>724</v>
      </c>
      <c r="E26" s="18" t="s">
        <v>19</v>
      </c>
      <c r="F26" s="208">
        <v>0</v>
      </c>
      <c r="H26" s="33"/>
    </row>
    <row r="27" spans="2:8" s="1" customFormat="1" ht="16.899999999999999" customHeight="1">
      <c r="B27" s="33"/>
      <c r="C27" s="207" t="s">
        <v>19</v>
      </c>
      <c r="D27" s="207" t="s">
        <v>725</v>
      </c>
      <c r="E27" s="18" t="s">
        <v>19</v>
      </c>
      <c r="F27" s="208">
        <v>264.608</v>
      </c>
      <c r="H27" s="33"/>
    </row>
    <row r="28" spans="2:8" s="1" customFormat="1" ht="16.899999999999999" customHeight="1">
      <c r="B28" s="33"/>
      <c r="C28" s="207" t="s">
        <v>109</v>
      </c>
      <c r="D28" s="207" t="s">
        <v>214</v>
      </c>
      <c r="E28" s="18" t="s">
        <v>19</v>
      </c>
      <c r="F28" s="208">
        <v>264.608</v>
      </c>
      <c r="H28" s="33"/>
    </row>
    <row r="29" spans="2:8" s="1" customFormat="1" ht="16.899999999999999" customHeight="1">
      <c r="B29" s="33"/>
      <c r="C29" s="209" t="s">
        <v>2111</v>
      </c>
      <c r="H29" s="33"/>
    </row>
    <row r="30" spans="2:8" s="1" customFormat="1" ht="16.899999999999999" customHeight="1">
      <c r="B30" s="33"/>
      <c r="C30" s="207" t="s">
        <v>719</v>
      </c>
      <c r="D30" s="207" t="s">
        <v>2115</v>
      </c>
      <c r="E30" s="18" t="s">
        <v>111</v>
      </c>
      <c r="F30" s="208">
        <v>264.608</v>
      </c>
      <c r="H30" s="33"/>
    </row>
    <row r="31" spans="2:8" s="1" customFormat="1" ht="16.899999999999999" customHeight="1">
      <c r="B31" s="33"/>
      <c r="C31" s="207" t="s">
        <v>636</v>
      </c>
      <c r="D31" s="207" t="s">
        <v>2116</v>
      </c>
      <c r="E31" s="18" t="s">
        <v>111</v>
      </c>
      <c r="F31" s="208">
        <v>529.21600000000001</v>
      </c>
      <c r="H31" s="33"/>
    </row>
    <row r="32" spans="2:8" s="1" customFormat="1" ht="16.899999999999999" customHeight="1">
      <c r="B32" s="33"/>
      <c r="C32" s="207" t="s">
        <v>645</v>
      </c>
      <c r="D32" s="207" t="s">
        <v>2117</v>
      </c>
      <c r="E32" s="18" t="s">
        <v>111</v>
      </c>
      <c r="F32" s="208">
        <v>264.608</v>
      </c>
      <c r="H32" s="33"/>
    </row>
    <row r="33" spans="2:8" s="1" customFormat="1" ht="16.899999999999999" customHeight="1">
      <c r="B33" s="33"/>
      <c r="C33" s="207" t="s">
        <v>652</v>
      </c>
      <c r="D33" s="207" t="s">
        <v>2118</v>
      </c>
      <c r="E33" s="18" t="s">
        <v>111</v>
      </c>
      <c r="F33" s="208">
        <v>264.608</v>
      </c>
      <c r="H33" s="33"/>
    </row>
    <row r="34" spans="2:8" s="1" customFormat="1" ht="16.899999999999999" customHeight="1">
      <c r="B34" s="33"/>
      <c r="C34" s="207" t="s">
        <v>658</v>
      </c>
      <c r="D34" s="207" t="s">
        <v>2119</v>
      </c>
      <c r="E34" s="18" t="s">
        <v>111</v>
      </c>
      <c r="F34" s="208">
        <v>264.608</v>
      </c>
      <c r="H34" s="33"/>
    </row>
    <row r="35" spans="2:8" s="1" customFormat="1">
      <c r="B35" s="33"/>
      <c r="C35" s="207" t="s">
        <v>664</v>
      </c>
      <c r="D35" s="207" t="s">
        <v>2120</v>
      </c>
      <c r="E35" s="18" t="s">
        <v>111</v>
      </c>
      <c r="F35" s="208">
        <v>264.608</v>
      </c>
      <c r="H35" s="33"/>
    </row>
    <row r="36" spans="2:8" s="1" customFormat="1" ht="16.899999999999999" customHeight="1">
      <c r="B36" s="33"/>
      <c r="C36" s="207" t="s">
        <v>746</v>
      </c>
      <c r="D36" s="207" t="s">
        <v>2121</v>
      </c>
      <c r="E36" s="18" t="s">
        <v>111</v>
      </c>
      <c r="F36" s="208">
        <v>264.608</v>
      </c>
      <c r="H36" s="33"/>
    </row>
    <row r="37" spans="2:8" s="1" customFormat="1" ht="16.899999999999999" customHeight="1">
      <c r="B37" s="33"/>
      <c r="C37" s="207" t="s">
        <v>761</v>
      </c>
      <c r="D37" s="207" t="s">
        <v>2122</v>
      </c>
      <c r="E37" s="18" t="s">
        <v>111</v>
      </c>
      <c r="F37" s="208">
        <v>264.608</v>
      </c>
      <c r="H37" s="33"/>
    </row>
    <row r="38" spans="2:8" s="1" customFormat="1" ht="16.899999999999999" customHeight="1">
      <c r="B38" s="33"/>
      <c r="C38" s="207" t="s">
        <v>690</v>
      </c>
      <c r="D38" s="207" t="s">
        <v>2123</v>
      </c>
      <c r="E38" s="18" t="s">
        <v>111</v>
      </c>
      <c r="F38" s="208">
        <v>264.608</v>
      </c>
      <c r="H38" s="33"/>
    </row>
    <row r="39" spans="2:8" s="1" customFormat="1" ht="16.899999999999999" customHeight="1">
      <c r="B39" s="33"/>
      <c r="C39" s="207" t="s">
        <v>756</v>
      </c>
      <c r="D39" s="207" t="s">
        <v>757</v>
      </c>
      <c r="E39" s="18" t="s">
        <v>111</v>
      </c>
      <c r="F39" s="208">
        <v>294.036</v>
      </c>
      <c r="H39" s="33"/>
    </row>
    <row r="40" spans="2:8" s="1" customFormat="1" ht="16.899999999999999" customHeight="1">
      <c r="B40" s="33"/>
      <c r="C40" s="207" t="s">
        <v>756</v>
      </c>
      <c r="D40" s="207" t="s">
        <v>757</v>
      </c>
      <c r="E40" s="18" t="s">
        <v>111</v>
      </c>
      <c r="F40" s="208">
        <v>294.036</v>
      </c>
      <c r="H40" s="33"/>
    </row>
    <row r="41" spans="2:8" s="1" customFormat="1" ht="16.899999999999999" customHeight="1">
      <c r="B41" s="33"/>
      <c r="C41" s="203" t="s">
        <v>105</v>
      </c>
      <c r="D41" s="204" t="s">
        <v>106</v>
      </c>
      <c r="E41" s="205" t="s">
        <v>107</v>
      </c>
      <c r="F41" s="206">
        <v>550.952</v>
      </c>
      <c r="H41" s="33"/>
    </row>
    <row r="42" spans="2:8" s="1" customFormat="1">
      <c r="B42" s="33"/>
      <c r="C42" s="207" t="s">
        <v>19</v>
      </c>
      <c r="D42" s="207" t="s">
        <v>264</v>
      </c>
      <c r="E42" s="18" t="s">
        <v>19</v>
      </c>
      <c r="F42" s="208">
        <v>0</v>
      </c>
      <c r="H42" s="33"/>
    </row>
    <row r="43" spans="2:8" s="1" customFormat="1">
      <c r="B43" s="33"/>
      <c r="C43" s="207" t="s">
        <v>19</v>
      </c>
      <c r="D43" s="207" t="s">
        <v>265</v>
      </c>
      <c r="E43" s="18" t="s">
        <v>19</v>
      </c>
      <c r="F43" s="208">
        <v>0</v>
      </c>
      <c r="H43" s="33"/>
    </row>
    <row r="44" spans="2:8" s="1" customFormat="1" ht="16.899999999999999" customHeight="1">
      <c r="B44" s="33"/>
      <c r="C44" s="207" t="s">
        <v>19</v>
      </c>
      <c r="D44" s="207" t="s">
        <v>266</v>
      </c>
      <c r="E44" s="18" t="s">
        <v>19</v>
      </c>
      <c r="F44" s="208">
        <v>0</v>
      </c>
      <c r="H44" s="33"/>
    </row>
    <row r="45" spans="2:8" s="1" customFormat="1" ht="16.899999999999999" customHeight="1">
      <c r="B45" s="33"/>
      <c r="C45" s="207" t="s">
        <v>19</v>
      </c>
      <c r="D45" s="207" t="s">
        <v>267</v>
      </c>
      <c r="E45" s="18" t="s">
        <v>19</v>
      </c>
      <c r="F45" s="208">
        <v>0</v>
      </c>
      <c r="H45" s="33"/>
    </row>
    <row r="46" spans="2:8" s="1" customFormat="1">
      <c r="B46" s="33"/>
      <c r="C46" s="207" t="s">
        <v>19</v>
      </c>
      <c r="D46" s="207" t="s">
        <v>268</v>
      </c>
      <c r="E46" s="18" t="s">
        <v>19</v>
      </c>
      <c r="F46" s="208">
        <v>0</v>
      </c>
      <c r="H46" s="33"/>
    </row>
    <row r="47" spans="2:8" s="1" customFormat="1" ht="16.899999999999999" customHeight="1">
      <c r="B47" s="33"/>
      <c r="C47" s="207" t="s">
        <v>19</v>
      </c>
      <c r="D47" s="207" t="s">
        <v>19</v>
      </c>
      <c r="E47" s="18" t="s">
        <v>19</v>
      </c>
      <c r="F47" s="208">
        <v>0</v>
      </c>
      <c r="H47" s="33"/>
    </row>
    <row r="48" spans="2:8" s="1" customFormat="1" ht="16.899999999999999" customHeight="1">
      <c r="B48" s="33"/>
      <c r="C48" s="207" t="s">
        <v>19</v>
      </c>
      <c r="D48" s="207" t="s">
        <v>269</v>
      </c>
      <c r="E48" s="18" t="s">
        <v>19</v>
      </c>
      <c r="F48" s="208">
        <v>0</v>
      </c>
      <c r="H48" s="33"/>
    </row>
    <row r="49" spans="2:8" s="1" customFormat="1">
      <c r="B49" s="33"/>
      <c r="C49" s="207" t="s">
        <v>19</v>
      </c>
      <c r="D49" s="207" t="s">
        <v>270</v>
      </c>
      <c r="E49" s="18" t="s">
        <v>19</v>
      </c>
      <c r="F49" s="208">
        <v>0</v>
      </c>
      <c r="H49" s="33"/>
    </row>
    <row r="50" spans="2:8" s="1" customFormat="1" ht="16.899999999999999" customHeight="1">
      <c r="B50" s="33"/>
      <c r="C50" s="207" t="s">
        <v>19</v>
      </c>
      <c r="D50" s="207" t="s">
        <v>19</v>
      </c>
      <c r="E50" s="18" t="s">
        <v>19</v>
      </c>
      <c r="F50" s="208">
        <v>0</v>
      </c>
      <c r="H50" s="33"/>
    </row>
    <row r="51" spans="2:8" s="1" customFormat="1">
      <c r="B51" s="33"/>
      <c r="C51" s="207" t="s">
        <v>19</v>
      </c>
      <c r="D51" s="207" t="s">
        <v>271</v>
      </c>
      <c r="E51" s="18" t="s">
        <v>19</v>
      </c>
      <c r="F51" s="208">
        <v>54.768000000000001</v>
      </c>
      <c r="H51" s="33"/>
    </row>
    <row r="52" spans="2:8" s="1" customFormat="1">
      <c r="B52" s="33"/>
      <c r="C52" s="207" t="s">
        <v>19</v>
      </c>
      <c r="D52" s="207" t="s">
        <v>272</v>
      </c>
      <c r="E52" s="18" t="s">
        <v>19</v>
      </c>
      <c r="F52" s="208">
        <v>84.257999999999996</v>
      </c>
      <c r="H52" s="33"/>
    </row>
    <row r="53" spans="2:8" s="1" customFormat="1">
      <c r="B53" s="33"/>
      <c r="C53" s="207" t="s">
        <v>19</v>
      </c>
      <c r="D53" s="207" t="s">
        <v>273</v>
      </c>
      <c r="E53" s="18" t="s">
        <v>19</v>
      </c>
      <c r="F53" s="208">
        <v>26.331</v>
      </c>
      <c r="H53" s="33"/>
    </row>
    <row r="54" spans="2:8" s="1" customFormat="1">
      <c r="B54" s="33"/>
      <c r="C54" s="207" t="s">
        <v>19</v>
      </c>
      <c r="D54" s="207" t="s">
        <v>274</v>
      </c>
      <c r="E54" s="18" t="s">
        <v>19</v>
      </c>
      <c r="F54" s="208">
        <v>131.65299999999999</v>
      </c>
      <c r="H54" s="33"/>
    </row>
    <row r="55" spans="2:8" s="1" customFormat="1">
      <c r="B55" s="33"/>
      <c r="C55" s="207" t="s">
        <v>19</v>
      </c>
      <c r="D55" s="207" t="s">
        <v>275</v>
      </c>
      <c r="E55" s="18" t="s">
        <v>19</v>
      </c>
      <c r="F55" s="208">
        <v>242.24199999999999</v>
      </c>
      <c r="H55" s="33"/>
    </row>
    <row r="56" spans="2:8" s="1" customFormat="1">
      <c r="B56" s="33"/>
      <c r="C56" s="207" t="s">
        <v>19</v>
      </c>
      <c r="D56" s="207" t="s">
        <v>277</v>
      </c>
      <c r="E56" s="18" t="s">
        <v>19</v>
      </c>
      <c r="F56" s="208">
        <v>11.7</v>
      </c>
      <c r="H56" s="33"/>
    </row>
    <row r="57" spans="2:8" s="1" customFormat="1" ht="16.899999999999999" customHeight="1">
      <c r="B57" s="33"/>
      <c r="C57" s="207" t="s">
        <v>105</v>
      </c>
      <c r="D57" s="207" t="s">
        <v>214</v>
      </c>
      <c r="E57" s="18" t="s">
        <v>19</v>
      </c>
      <c r="F57" s="208">
        <v>550.952</v>
      </c>
      <c r="H57" s="33"/>
    </row>
    <row r="58" spans="2:8" s="1" customFormat="1" ht="16.899999999999999" customHeight="1">
      <c r="B58" s="33"/>
      <c r="C58" s="209" t="s">
        <v>2111</v>
      </c>
      <c r="H58" s="33"/>
    </row>
    <row r="59" spans="2:8" s="1" customFormat="1">
      <c r="B59" s="33"/>
      <c r="C59" s="207" t="s">
        <v>260</v>
      </c>
      <c r="D59" s="207" t="s">
        <v>2124</v>
      </c>
      <c r="E59" s="18" t="s">
        <v>107</v>
      </c>
      <c r="F59" s="208">
        <v>550.952</v>
      </c>
      <c r="H59" s="33"/>
    </row>
    <row r="60" spans="2:8" s="1" customFormat="1">
      <c r="B60" s="33"/>
      <c r="C60" s="207" t="s">
        <v>279</v>
      </c>
      <c r="D60" s="207" t="s">
        <v>2125</v>
      </c>
      <c r="E60" s="18" t="s">
        <v>107</v>
      </c>
      <c r="F60" s="208">
        <v>110.19</v>
      </c>
      <c r="H60" s="33"/>
    </row>
    <row r="61" spans="2:8" s="1" customFormat="1">
      <c r="B61" s="33"/>
      <c r="C61" s="207" t="s">
        <v>286</v>
      </c>
      <c r="D61" s="207" t="s">
        <v>2126</v>
      </c>
      <c r="E61" s="18" t="s">
        <v>107</v>
      </c>
      <c r="F61" s="208">
        <v>440.762</v>
      </c>
      <c r="H61" s="33"/>
    </row>
    <row r="62" spans="2:8" s="1" customFormat="1">
      <c r="B62" s="33"/>
      <c r="C62" s="207" t="s">
        <v>286</v>
      </c>
      <c r="D62" s="207" t="s">
        <v>2126</v>
      </c>
      <c r="E62" s="18" t="s">
        <v>107</v>
      </c>
      <c r="F62" s="208">
        <v>22.22</v>
      </c>
      <c r="H62" s="33"/>
    </row>
    <row r="63" spans="2:8" s="1" customFormat="1" ht="16.899999999999999" customHeight="1">
      <c r="B63" s="33"/>
      <c r="C63" s="203" t="s">
        <v>117</v>
      </c>
      <c r="D63" s="204" t="s">
        <v>118</v>
      </c>
      <c r="E63" s="205" t="s">
        <v>107</v>
      </c>
      <c r="F63" s="206">
        <v>87.97</v>
      </c>
      <c r="H63" s="33"/>
    </row>
    <row r="64" spans="2:8" s="1" customFormat="1" ht="16.899999999999999" customHeight="1">
      <c r="B64" s="33"/>
      <c r="C64" s="207" t="s">
        <v>19</v>
      </c>
      <c r="D64" s="207" t="s">
        <v>356</v>
      </c>
      <c r="E64" s="18" t="s">
        <v>19</v>
      </c>
      <c r="F64" s="208">
        <v>0</v>
      </c>
      <c r="H64" s="33"/>
    </row>
    <row r="65" spans="2:8" s="1" customFormat="1" ht="16.899999999999999" customHeight="1">
      <c r="B65" s="33"/>
      <c r="C65" s="207" t="s">
        <v>19</v>
      </c>
      <c r="D65" s="207" t="s">
        <v>269</v>
      </c>
      <c r="E65" s="18" t="s">
        <v>19</v>
      </c>
      <c r="F65" s="208">
        <v>0</v>
      </c>
      <c r="H65" s="33"/>
    </row>
    <row r="66" spans="2:8" s="1" customFormat="1" ht="16.899999999999999" customHeight="1">
      <c r="B66" s="33"/>
      <c r="C66" s="207" t="s">
        <v>19</v>
      </c>
      <c r="D66" s="207" t="s">
        <v>321</v>
      </c>
      <c r="E66" s="18" t="s">
        <v>19</v>
      </c>
      <c r="F66" s="208">
        <v>0</v>
      </c>
      <c r="H66" s="33"/>
    </row>
    <row r="67" spans="2:8" s="1" customFormat="1" ht="16.899999999999999" customHeight="1">
      <c r="B67" s="33"/>
      <c r="C67" s="207" t="s">
        <v>19</v>
      </c>
      <c r="D67" s="207" t="s">
        <v>19</v>
      </c>
      <c r="E67" s="18" t="s">
        <v>19</v>
      </c>
      <c r="F67" s="208">
        <v>0</v>
      </c>
      <c r="H67" s="33"/>
    </row>
    <row r="68" spans="2:8" s="1" customFormat="1" ht="16.899999999999999" customHeight="1">
      <c r="B68" s="33"/>
      <c r="C68" s="207" t="s">
        <v>19</v>
      </c>
      <c r="D68" s="207" t="s">
        <v>333</v>
      </c>
      <c r="E68" s="18" t="s">
        <v>19</v>
      </c>
      <c r="F68" s="208">
        <v>0</v>
      </c>
      <c r="H68" s="33"/>
    </row>
    <row r="69" spans="2:8" s="1" customFormat="1" ht="16.899999999999999" customHeight="1">
      <c r="B69" s="33"/>
      <c r="C69" s="207" t="s">
        <v>19</v>
      </c>
      <c r="D69" s="207" t="s">
        <v>334</v>
      </c>
      <c r="E69" s="18" t="s">
        <v>19</v>
      </c>
      <c r="F69" s="208">
        <v>30.64</v>
      </c>
      <c r="H69" s="33"/>
    </row>
    <row r="70" spans="2:8" s="1" customFormat="1" ht="16.899999999999999" customHeight="1">
      <c r="B70" s="33"/>
      <c r="C70" s="207" t="s">
        <v>19</v>
      </c>
      <c r="D70" s="207" t="s">
        <v>335</v>
      </c>
      <c r="E70" s="18" t="s">
        <v>19</v>
      </c>
      <c r="F70" s="208">
        <v>1.08</v>
      </c>
      <c r="H70" s="33"/>
    </row>
    <row r="71" spans="2:8" s="1" customFormat="1" ht="16.899999999999999" customHeight="1">
      <c r="B71" s="33"/>
      <c r="C71" s="207" t="s">
        <v>19</v>
      </c>
      <c r="D71" s="207" t="s">
        <v>19</v>
      </c>
      <c r="E71" s="18" t="s">
        <v>19</v>
      </c>
      <c r="F71" s="208">
        <v>0</v>
      </c>
      <c r="H71" s="33"/>
    </row>
    <row r="72" spans="2:8" s="1" customFormat="1" ht="16.899999999999999" customHeight="1">
      <c r="B72" s="33"/>
      <c r="C72" s="207" t="s">
        <v>19</v>
      </c>
      <c r="D72" s="207" t="s">
        <v>336</v>
      </c>
      <c r="E72" s="18" t="s">
        <v>19</v>
      </c>
      <c r="F72" s="208">
        <v>0</v>
      </c>
      <c r="H72" s="33"/>
    </row>
    <row r="73" spans="2:8" s="1" customFormat="1" ht="16.899999999999999" customHeight="1">
      <c r="B73" s="33"/>
      <c r="C73" s="207" t="s">
        <v>19</v>
      </c>
      <c r="D73" s="207" t="s">
        <v>337</v>
      </c>
      <c r="E73" s="18" t="s">
        <v>19</v>
      </c>
      <c r="F73" s="208">
        <v>42.320999999999998</v>
      </c>
      <c r="H73" s="33"/>
    </row>
    <row r="74" spans="2:8" s="1" customFormat="1" ht="16.899999999999999" customHeight="1">
      <c r="B74" s="33"/>
      <c r="C74" s="207" t="s">
        <v>19</v>
      </c>
      <c r="D74" s="207" t="s">
        <v>338</v>
      </c>
      <c r="E74" s="18" t="s">
        <v>19</v>
      </c>
      <c r="F74" s="208">
        <v>5.2080000000000002</v>
      </c>
      <c r="H74" s="33"/>
    </row>
    <row r="75" spans="2:8" s="1" customFormat="1" ht="16.899999999999999" customHeight="1">
      <c r="B75" s="33"/>
      <c r="C75" s="207" t="s">
        <v>19</v>
      </c>
      <c r="D75" s="207" t="s">
        <v>339</v>
      </c>
      <c r="E75" s="18" t="s">
        <v>19</v>
      </c>
      <c r="F75" s="208">
        <v>8.7210000000000001</v>
      </c>
      <c r="H75" s="33"/>
    </row>
    <row r="76" spans="2:8" s="1" customFormat="1" ht="16.899999999999999" customHeight="1">
      <c r="B76" s="33"/>
      <c r="C76" s="207" t="s">
        <v>19</v>
      </c>
      <c r="D76" s="207" t="s">
        <v>19</v>
      </c>
      <c r="E76" s="18" t="s">
        <v>19</v>
      </c>
      <c r="F76" s="208">
        <v>0</v>
      </c>
      <c r="H76" s="33"/>
    </row>
    <row r="77" spans="2:8" s="1" customFormat="1" ht="16.899999999999999" customHeight="1">
      <c r="B77" s="33"/>
      <c r="C77" s="207" t="s">
        <v>117</v>
      </c>
      <c r="D77" s="207" t="s">
        <v>214</v>
      </c>
      <c r="E77" s="18" t="s">
        <v>19</v>
      </c>
      <c r="F77" s="208">
        <v>87.97</v>
      </c>
      <c r="H77" s="33"/>
    </row>
    <row r="78" spans="2:8" s="1" customFormat="1" ht="16.899999999999999" customHeight="1">
      <c r="B78" s="33"/>
      <c r="C78" s="209" t="s">
        <v>2111</v>
      </c>
      <c r="H78" s="33"/>
    </row>
    <row r="79" spans="2:8" s="1" customFormat="1">
      <c r="B79" s="33"/>
      <c r="C79" s="207" t="s">
        <v>279</v>
      </c>
      <c r="D79" s="207" t="s">
        <v>2125</v>
      </c>
      <c r="E79" s="18" t="s">
        <v>107</v>
      </c>
      <c r="F79" s="208">
        <v>87.97</v>
      </c>
      <c r="H79" s="33"/>
    </row>
    <row r="80" spans="2:8" s="1" customFormat="1">
      <c r="B80" s="33"/>
      <c r="C80" s="207" t="s">
        <v>286</v>
      </c>
      <c r="D80" s="207" t="s">
        <v>2126</v>
      </c>
      <c r="E80" s="18" t="s">
        <v>107</v>
      </c>
      <c r="F80" s="208">
        <v>22.22</v>
      </c>
      <c r="H80" s="33"/>
    </row>
    <row r="81" spans="2:8" s="1" customFormat="1" ht="26.45" customHeight="1">
      <c r="B81" s="33"/>
      <c r="C81" s="202" t="s">
        <v>2127</v>
      </c>
      <c r="D81" s="202" t="s">
        <v>91</v>
      </c>
      <c r="H81" s="33"/>
    </row>
    <row r="82" spans="2:8" s="1" customFormat="1" ht="16.899999999999999" customHeight="1">
      <c r="B82" s="33"/>
      <c r="C82" s="203" t="s">
        <v>1436</v>
      </c>
      <c r="D82" s="204" t="s">
        <v>2128</v>
      </c>
      <c r="E82" s="205" t="s">
        <v>111</v>
      </c>
      <c r="F82" s="206">
        <v>451.04599999999999</v>
      </c>
      <c r="H82" s="33"/>
    </row>
    <row r="83" spans="2:8" s="1" customFormat="1" ht="16.899999999999999" customHeight="1">
      <c r="B83" s="33"/>
      <c r="C83" s="207" t="s">
        <v>19</v>
      </c>
      <c r="D83" s="207" t="s">
        <v>269</v>
      </c>
      <c r="E83" s="18" t="s">
        <v>19</v>
      </c>
      <c r="F83" s="208">
        <v>0</v>
      </c>
      <c r="H83" s="33"/>
    </row>
    <row r="84" spans="2:8" s="1" customFormat="1" ht="16.899999999999999" customHeight="1">
      <c r="B84" s="33"/>
      <c r="C84" s="207" t="s">
        <v>19</v>
      </c>
      <c r="D84" s="207" t="s">
        <v>19</v>
      </c>
      <c r="E84" s="18" t="s">
        <v>19</v>
      </c>
      <c r="F84" s="208">
        <v>0</v>
      </c>
      <c r="H84" s="33"/>
    </row>
    <row r="85" spans="2:8" s="1" customFormat="1" ht="16.899999999999999" customHeight="1">
      <c r="B85" s="33"/>
      <c r="C85" s="207" t="s">
        <v>19</v>
      </c>
      <c r="D85" s="207" t="s">
        <v>328</v>
      </c>
      <c r="E85" s="18" t="s">
        <v>19</v>
      </c>
      <c r="F85" s="208">
        <v>0</v>
      </c>
      <c r="H85" s="33"/>
    </row>
    <row r="86" spans="2:8" s="1" customFormat="1" ht="16.899999999999999" customHeight="1">
      <c r="B86" s="33"/>
      <c r="C86" s="207" t="s">
        <v>19</v>
      </c>
      <c r="D86" s="207" t="s">
        <v>1430</v>
      </c>
      <c r="E86" s="18" t="s">
        <v>19</v>
      </c>
      <c r="F86" s="208">
        <v>41.610999999999997</v>
      </c>
      <c r="H86" s="33"/>
    </row>
    <row r="87" spans="2:8" s="1" customFormat="1">
      <c r="B87" s="33"/>
      <c r="C87" s="207" t="s">
        <v>19</v>
      </c>
      <c r="D87" s="207" t="s">
        <v>1431</v>
      </c>
      <c r="E87" s="18" t="s">
        <v>19</v>
      </c>
      <c r="F87" s="208">
        <v>261.32600000000002</v>
      </c>
      <c r="H87" s="33"/>
    </row>
    <row r="88" spans="2:8" s="1" customFormat="1" ht="16.899999999999999" customHeight="1">
      <c r="B88" s="33"/>
      <c r="C88" s="207" t="s">
        <v>19</v>
      </c>
      <c r="D88" s="207" t="s">
        <v>1432</v>
      </c>
      <c r="E88" s="18" t="s">
        <v>19</v>
      </c>
      <c r="F88" s="208">
        <v>48.889000000000003</v>
      </c>
      <c r="H88" s="33"/>
    </row>
    <row r="89" spans="2:8" s="1" customFormat="1" ht="16.899999999999999" customHeight="1">
      <c r="B89" s="33"/>
      <c r="C89" s="207" t="s">
        <v>19</v>
      </c>
      <c r="D89" s="207" t="s">
        <v>1433</v>
      </c>
      <c r="E89" s="18" t="s">
        <v>19</v>
      </c>
      <c r="F89" s="208">
        <v>28.44</v>
      </c>
      <c r="H89" s="33"/>
    </row>
    <row r="90" spans="2:8" s="1" customFormat="1" ht="16.899999999999999" customHeight="1">
      <c r="B90" s="33"/>
      <c r="C90" s="207" t="s">
        <v>19</v>
      </c>
      <c r="D90" s="207" t="s">
        <v>1412</v>
      </c>
      <c r="E90" s="18" t="s">
        <v>19</v>
      </c>
      <c r="F90" s="208">
        <v>55</v>
      </c>
      <c r="H90" s="33"/>
    </row>
    <row r="91" spans="2:8" s="1" customFormat="1" ht="16.899999999999999" customHeight="1">
      <c r="B91" s="33"/>
      <c r="C91" s="207" t="s">
        <v>19</v>
      </c>
      <c r="D91" s="207" t="s">
        <v>1434</v>
      </c>
      <c r="E91" s="18" t="s">
        <v>19</v>
      </c>
      <c r="F91" s="208">
        <v>8.2799999999999994</v>
      </c>
      <c r="H91" s="33"/>
    </row>
    <row r="92" spans="2:8" s="1" customFormat="1" ht="16.899999999999999" customHeight="1">
      <c r="B92" s="33"/>
      <c r="C92" s="207" t="s">
        <v>19</v>
      </c>
      <c r="D92" s="207" t="s">
        <v>1435</v>
      </c>
      <c r="E92" s="18" t="s">
        <v>19</v>
      </c>
      <c r="F92" s="208">
        <v>7.5</v>
      </c>
      <c r="H92" s="33"/>
    </row>
    <row r="93" spans="2:8" s="1" customFormat="1" ht="16.899999999999999" customHeight="1">
      <c r="B93" s="33"/>
      <c r="C93" s="207" t="s">
        <v>1436</v>
      </c>
      <c r="D93" s="207" t="s">
        <v>214</v>
      </c>
      <c r="E93" s="18" t="s">
        <v>19</v>
      </c>
      <c r="F93" s="208">
        <v>451.04599999999999</v>
      </c>
      <c r="H93" s="33"/>
    </row>
    <row r="94" spans="2:8" s="1" customFormat="1" ht="16.899999999999999" customHeight="1">
      <c r="B94" s="33"/>
      <c r="C94" s="209" t="s">
        <v>2111</v>
      </c>
      <c r="H94" s="33"/>
    </row>
    <row r="95" spans="2:8" s="1" customFormat="1">
      <c r="B95" s="33"/>
      <c r="C95" s="207" t="s">
        <v>664</v>
      </c>
      <c r="D95" s="207" t="s">
        <v>2120</v>
      </c>
      <c r="E95" s="18" t="s">
        <v>111</v>
      </c>
      <c r="F95" s="208">
        <v>451.04599999999999</v>
      </c>
      <c r="H95" s="33"/>
    </row>
    <row r="96" spans="2:8" s="1" customFormat="1">
      <c r="B96" s="33"/>
      <c r="C96" s="207" t="s">
        <v>1416</v>
      </c>
      <c r="D96" s="207" t="s">
        <v>2129</v>
      </c>
      <c r="E96" s="18" t="s">
        <v>111</v>
      </c>
      <c r="F96" s="208">
        <v>191.929</v>
      </c>
      <c r="H96" s="33"/>
    </row>
    <row r="97" spans="2:8" s="1" customFormat="1" ht="16.899999999999999" customHeight="1">
      <c r="B97" s="33"/>
      <c r="C97" s="203" t="s">
        <v>1215</v>
      </c>
      <c r="D97" s="204" t="s">
        <v>1216</v>
      </c>
      <c r="E97" s="205" t="s">
        <v>111</v>
      </c>
      <c r="F97" s="206">
        <v>259.11700000000002</v>
      </c>
      <c r="H97" s="33"/>
    </row>
    <row r="98" spans="2:8" s="1" customFormat="1">
      <c r="B98" s="33"/>
      <c r="C98" s="207" t="s">
        <v>19</v>
      </c>
      <c r="D98" s="207" t="s">
        <v>1403</v>
      </c>
      <c r="E98" s="18" t="s">
        <v>19</v>
      </c>
      <c r="F98" s="208">
        <v>0</v>
      </c>
      <c r="H98" s="33"/>
    </row>
    <row r="99" spans="2:8" s="1" customFormat="1" ht="16.899999999999999" customHeight="1">
      <c r="B99" s="33"/>
      <c r="C99" s="207" t="s">
        <v>19</v>
      </c>
      <c r="D99" s="207" t="s">
        <v>1404</v>
      </c>
      <c r="E99" s="18" t="s">
        <v>19</v>
      </c>
      <c r="F99" s="208">
        <v>0</v>
      </c>
      <c r="H99" s="33"/>
    </row>
    <row r="100" spans="2:8" s="1" customFormat="1" ht="16.899999999999999" customHeight="1">
      <c r="B100" s="33"/>
      <c r="C100" s="207" t="s">
        <v>19</v>
      </c>
      <c r="D100" s="207" t="s">
        <v>19</v>
      </c>
      <c r="E100" s="18" t="s">
        <v>19</v>
      </c>
      <c r="F100" s="208">
        <v>0</v>
      </c>
      <c r="H100" s="33"/>
    </row>
    <row r="101" spans="2:8" s="1" customFormat="1" ht="16.899999999999999" customHeight="1">
      <c r="B101" s="33"/>
      <c r="C101" s="207" t="s">
        <v>19</v>
      </c>
      <c r="D101" s="207" t="s">
        <v>269</v>
      </c>
      <c r="E101" s="18" t="s">
        <v>19</v>
      </c>
      <c r="F101" s="208">
        <v>0</v>
      </c>
      <c r="H101" s="33"/>
    </row>
    <row r="102" spans="2:8" s="1" customFormat="1" ht="16.899999999999999" customHeight="1">
      <c r="B102" s="33"/>
      <c r="C102" s="207" t="s">
        <v>19</v>
      </c>
      <c r="D102" s="207" t="s">
        <v>19</v>
      </c>
      <c r="E102" s="18" t="s">
        <v>19</v>
      </c>
      <c r="F102" s="208">
        <v>0</v>
      </c>
      <c r="H102" s="33"/>
    </row>
    <row r="103" spans="2:8" s="1" customFormat="1" ht="16.899999999999999" customHeight="1">
      <c r="B103" s="33"/>
      <c r="C103" s="207" t="s">
        <v>19</v>
      </c>
      <c r="D103" s="207" t="s">
        <v>1405</v>
      </c>
      <c r="E103" s="18" t="s">
        <v>19</v>
      </c>
      <c r="F103" s="208">
        <v>0</v>
      </c>
      <c r="H103" s="33"/>
    </row>
    <row r="104" spans="2:8" s="1" customFormat="1" ht="16.899999999999999" customHeight="1">
      <c r="B104" s="33"/>
      <c r="C104" s="207" t="s">
        <v>19</v>
      </c>
      <c r="D104" s="207" t="s">
        <v>1406</v>
      </c>
      <c r="E104" s="18" t="s">
        <v>19</v>
      </c>
      <c r="F104" s="208">
        <v>21.28</v>
      </c>
      <c r="H104" s="33"/>
    </row>
    <row r="105" spans="2:8" s="1" customFormat="1" ht="16.899999999999999" customHeight="1">
      <c r="B105" s="33"/>
      <c r="C105" s="207" t="s">
        <v>19</v>
      </c>
      <c r="D105" s="207" t="s">
        <v>1407</v>
      </c>
      <c r="E105" s="18" t="s">
        <v>19</v>
      </c>
      <c r="F105" s="208">
        <v>26.64</v>
      </c>
      <c r="H105" s="33"/>
    </row>
    <row r="106" spans="2:8" s="1" customFormat="1" ht="16.899999999999999" customHeight="1">
      <c r="B106" s="33"/>
      <c r="C106" s="207" t="s">
        <v>19</v>
      </c>
      <c r="D106" s="207" t="s">
        <v>1408</v>
      </c>
      <c r="E106" s="18" t="s">
        <v>19</v>
      </c>
      <c r="F106" s="208">
        <v>23.56</v>
      </c>
      <c r="H106" s="33"/>
    </row>
    <row r="107" spans="2:8" s="1" customFormat="1" ht="16.899999999999999" customHeight="1">
      <c r="B107" s="33"/>
      <c r="C107" s="207" t="s">
        <v>19</v>
      </c>
      <c r="D107" s="207" t="s">
        <v>1409</v>
      </c>
      <c r="E107" s="18" t="s">
        <v>19</v>
      </c>
      <c r="F107" s="208">
        <v>7.8570000000000002</v>
      </c>
      <c r="H107" s="33"/>
    </row>
    <row r="108" spans="2:8" s="1" customFormat="1" ht="16.899999999999999" customHeight="1">
      <c r="B108" s="33"/>
      <c r="C108" s="207" t="s">
        <v>19</v>
      </c>
      <c r="D108" s="207" t="s">
        <v>19</v>
      </c>
      <c r="E108" s="18" t="s">
        <v>19</v>
      </c>
      <c r="F108" s="208">
        <v>0</v>
      </c>
      <c r="H108" s="33"/>
    </row>
    <row r="109" spans="2:8" s="1" customFormat="1" ht="16.899999999999999" customHeight="1">
      <c r="B109" s="33"/>
      <c r="C109" s="207" t="s">
        <v>19</v>
      </c>
      <c r="D109" s="207" t="s">
        <v>1410</v>
      </c>
      <c r="E109" s="18" t="s">
        <v>19</v>
      </c>
      <c r="F109" s="208">
        <v>0</v>
      </c>
      <c r="H109" s="33"/>
    </row>
    <row r="110" spans="2:8" s="1" customFormat="1" ht="16.899999999999999" customHeight="1">
      <c r="B110" s="33"/>
      <c r="C110" s="207" t="s">
        <v>19</v>
      </c>
      <c r="D110" s="207" t="s">
        <v>1381</v>
      </c>
      <c r="E110" s="18" t="s">
        <v>19</v>
      </c>
      <c r="F110" s="208">
        <v>0</v>
      </c>
      <c r="H110" s="33"/>
    </row>
    <row r="111" spans="2:8" s="1" customFormat="1" ht="16.899999999999999" customHeight="1">
      <c r="B111" s="33"/>
      <c r="C111" s="207" t="s">
        <v>19</v>
      </c>
      <c r="D111" s="207" t="s">
        <v>1411</v>
      </c>
      <c r="E111" s="18" t="s">
        <v>19</v>
      </c>
      <c r="F111" s="208">
        <v>91.8</v>
      </c>
      <c r="H111" s="33"/>
    </row>
    <row r="112" spans="2:8" s="1" customFormat="1" ht="16.899999999999999" customHeight="1">
      <c r="B112" s="33"/>
      <c r="C112" s="207" t="s">
        <v>19</v>
      </c>
      <c r="D112" s="207" t="s">
        <v>19</v>
      </c>
      <c r="E112" s="18" t="s">
        <v>19</v>
      </c>
      <c r="F112" s="208">
        <v>0</v>
      </c>
      <c r="H112" s="33"/>
    </row>
    <row r="113" spans="2:8" s="1" customFormat="1" ht="16.899999999999999" customHeight="1">
      <c r="B113" s="33"/>
      <c r="C113" s="207" t="s">
        <v>19</v>
      </c>
      <c r="D113" s="207" t="s">
        <v>1412</v>
      </c>
      <c r="E113" s="18" t="s">
        <v>19</v>
      </c>
      <c r="F113" s="208">
        <v>55</v>
      </c>
      <c r="H113" s="33"/>
    </row>
    <row r="114" spans="2:8" s="1" customFormat="1" ht="16.899999999999999" customHeight="1">
      <c r="B114" s="33"/>
      <c r="C114" s="207" t="s">
        <v>19</v>
      </c>
      <c r="D114" s="207" t="s">
        <v>1262</v>
      </c>
      <c r="E114" s="18" t="s">
        <v>19</v>
      </c>
      <c r="F114" s="208">
        <v>6.7</v>
      </c>
      <c r="H114" s="33"/>
    </row>
    <row r="115" spans="2:8" s="1" customFormat="1" ht="16.899999999999999" customHeight="1">
      <c r="B115" s="33"/>
      <c r="C115" s="207" t="s">
        <v>19</v>
      </c>
      <c r="D115" s="207" t="s">
        <v>19</v>
      </c>
      <c r="E115" s="18" t="s">
        <v>19</v>
      </c>
      <c r="F115" s="208">
        <v>0</v>
      </c>
      <c r="H115" s="33"/>
    </row>
    <row r="116" spans="2:8" s="1" customFormat="1">
      <c r="B116" s="33"/>
      <c r="C116" s="207" t="s">
        <v>19</v>
      </c>
      <c r="D116" s="207" t="s">
        <v>1238</v>
      </c>
      <c r="E116" s="18" t="s">
        <v>19</v>
      </c>
      <c r="F116" s="208">
        <v>0</v>
      </c>
      <c r="H116" s="33"/>
    </row>
    <row r="117" spans="2:8" s="1" customFormat="1" ht="16.899999999999999" customHeight="1">
      <c r="B117" s="33"/>
      <c r="C117" s="207" t="s">
        <v>19</v>
      </c>
      <c r="D117" s="207" t="s">
        <v>1302</v>
      </c>
      <c r="E117" s="18" t="s">
        <v>19</v>
      </c>
      <c r="F117" s="208">
        <v>8.2799999999999994</v>
      </c>
      <c r="H117" s="33"/>
    </row>
    <row r="118" spans="2:8" s="1" customFormat="1" ht="16.899999999999999" customHeight="1">
      <c r="B118" s="33"/>
      <c r="C118" s="207" t="s">
        <v>19</v>
      </c>
      <c r="D118" s="207" t="s">
        <v>1413</v>
      </c>
      <c r="E118" s="18" t="s">
        <v>19</v>
      </c>
      <c r="F118" s="208">
        <v>10.5</v>
      </c>
      <c r="H118" s="33"/>
    </row>
    <row r="119" spans="2:8" s="1" customFormat="1" ht="16.899999999999999" customHeight="1">
      <c r="B119" s="33"/>
      <c r="C119" s="207" t="s">
        <v>19</v>
      </c>
      <c r="D119" s="207" t="s">
        <v>1303</v>
      </c>
      <c r="E119" s="18" t="s">
        <v>19</v>
      </c>
      <c r="F119" s="208">
        <v>7.5</v>
      </c>
      <c r="H119" s="33"/>
    </row>
    <row r="120" spans="2:8" s="1" customFormat="1" ht="16.899999999999999" customHeight="1">
      <c r="B120" s="33"/>
      <c r="C120" s="207" t="s">
        <v>1215</v>
      </c>
      <c r="D120" s="207" t="s">
        <v>214</v>
      </c>
      <c r="E120" s="18" t="s">
        <v>19</v>
      </c>
      <c r="F120" s="208">
        <v>259.11700000000002</v>
      </c>
      <c r="H120" s="33"/>
    </row>
    <row r="121" spans="2:8" s="1" customFormat="1" ht="16.899999999999999" customHeight="1">
      <c r="B121" s="33"/>
      <c r="C121" s="209" t="s">
        <v>2111</v>
      </c>
      <c r="H121" s="33"/>
    </row>
    <row r="122" spans="2:8" s="1" customFormat="1" ht="16.899999999999999" customHeight="1">
      <c r="B122" s="33"/>
      <c r="C122" s="207" t="s">
        <v>1399</v>
      </c>
      <c r="D122" s="207" t="s">
        <v>2130</v>
      </c>
      <c r="E122" s="18" t="s">
        <v>111</v>
      </c>
      <c r="F122" s="208">
        <v>259.11700000000002</v>
      </c>
      <c r="H122" s="33"/>
    </row>
    <row r="123" spans="2:8" s="1" customFormat="1">
      <c r="B123" s="33"/>
      <c r="C123" s="207" t="s">
        <v>1416</v>
      </c>
      <c r="D123" s="207" t="s">
        <v>2129</v>
      </c>
      <c r="E123" s="18" t="s">
        <v>111</v>
      </c>
      <c r="F123" s="208">
        <v>191.929</v>
      </c>
      <c r="H123" s="33"/>
    </row>
    <row r="124" spans="2:8" s="1" customFormat="1" ht="16.899999999999999" customHeight="1">
      <c r="B124" s="33"/>
      <c r="C124" s="203" t="s">
        <v>1248</v>
      </c>
      <c r="D124" s="204" t="s">
        <v>2131</v>
      </c>
      <c r="E124" s="205" t="s">
        <v>107</v>
      </c>
      <c r="F124" s="206">
        <v>35.168999999999997</v>
      </c>
      <c r="H124" s="33"/>
    </row>
    <row r="125" spans="2:8" s="1" customFormat="1" ht="16.899999999999999" customHeight="1">
      <c r="B125" s="33"/>
      <c r="C125" s="207" t="s">
        <v>19</v>
      </c>
      <c r="D125" s="207" t="s">
        <v>266</v>
      </c>
      <c r="E125" s="18" t="s">
        <v>19</v>
      </c>
      <c r="F125" s="208">
        <v>0</v>
      </c>
      <c r="H125" s="33"/>
    </row>
    <row r="126" spans="2:8" s="1" customFormat="1" ht="16.899999999999999" customHeight="1">
      <c r="B126" s="33"/>
      <c r="C126" s="207" t="s">
        <v>19</v>
      </c>
      <c r="D126" s="207" t="s">
        <v>1244</v>
      </c>
      <c r="E126" s="18" t="s">
        <v>19</v>
      </c>
      <c r="F126" s="208">
        <v>0</v>
      </c>
      <c r="H126" s="33"/>
    </row>
    <row r="127" spans="2:8" s="1" customFormat="1" ht="16.899999999999999" customHeight="1">
      <c r="B127" s="33"/>
      <c r="C127" s="207" t="s">
        <v>19</v>
      </c>
      <c r="D127" s="207" t="s">
        <v>19</v>
      </c>
      <c r="E127" s="18" t="s">
        <v>19</v>
      </c>
      <c r="F127" s="208">
        <v>0</v>
      </c>
      <c r="H127" s="33"/>
    </row>
    <row r="128" spans="2:8" s="1" customFormat="1" ht="16.899999999999999" customHeight="1">
      <c r="B128" s="33"/>
      <c r="C128" s="207" t="s">
        <v>19</v>
      </c>
      <c r="D128" s="207" t="s">
        <v>210</v>
      </c>
      <c r="E128" s="18" t="s">
        <v>19</v>
      </c>
      <c r="F128" s="208">
        <v>0</v>
      </c>
      <c r="H128" s="33"/>
    </row>
    <row r="129" spans="2:8" s="1" customFormat="1" ht="16.899999999999999" customHeight="1">
      <c r="B129" s="33"/>
      <c r="C129" s="207" t="s">
        <v>19</v>
      </c>
      <c r="D129" s="207" t="s">
        <v>1245</v>
      </c>
      <c r="E129" s="18" t="s">
        <v>19</v>
      </c>
      <c r="F129" s="208">
        <v>0</v>
      </c>
      <c r="H129" s="33"/>
    </row>
    <row r="130" spans="2:8" s="1" customFormat="1" ht="16.899999999999999" customHeight="1">
      <c r="B130" s="33"/>
      <c r="C130" s="207" t="s">
        <v>19</v>
      </c>
      <c r="D130" s="207" t="s">
        <v>1246</v>
      </c>
      <c r="E130" s="18" t="s">
        <v>19</v>
      </c>
      <c r="F130" s="208">
        <v>31.35</v>
      </c>
      <c r="H130" s="33"/>
    </row>
    <row r="131" spans="2:8" s="1" customFormat="1" ht="16.899999999999999" customHeight="1">
      <c r="B131" s="33"/>
      <c r="C131" s="207" t="s">
        <v>19</v>
      </c>
      <c r="D131" s="207" t="s">
        <v>1247</v>
      </c>
      <c r="E131" s="18" t="s">
        <v>19</v>
      </c>
      <c r="F131" s="208">
        <v>3.819</v>
      </c>
      <c r="H131" s="33"/>
    </row>
    <row r="132" spans="2:8" s="1" customFormat="1" ht="16.899999999999999" customHeight="1">
      <c r="B132" s="33"/>
      <c r="C132" s="207" t="s">
        <v>1248</v>
      </c>
      <c r="D132" s="207" t="s">
        <v>214</v>
      </c>
      <c r="E132" s="18" t="s">
        <v>19</v>
      </c>
      <c r="F132" s="208">
        <v>35.168999999999997</v>
      </c>
      <c r="H132" s="33"/>
    </row>
    <row r="133" spans="2:8" s="1" customFormat="1" ht="16.899999999999999" customHeight="1">
      <c r="B133" s="33"/>
      <c r="C133" s="209" t="s">
        <v>2111</v>
      </c>
      <c r="H133" s="33"/>
    </row>
    <row r="134" spans="2:8" s="1" customFormat="1">
      <c r="B134" s="33"/>
      <c r="C134" s="207" t="s">
        <v>260</v>
      </c>
      <c r="D134" s="207" t="s">
        <v>2124</v>
      </c>
      <c r="E134" s="18" t="s">
        <v>107</v>
      </c>
      <c r="F134" s="208">
        <v>35.168999999999997</v>
      </c>
      <c r="H134" s="33"/>
    </row>
    <row r="135" spans="2:8" s="1" customFormat="1">
      <c r="B135" s="33"/>
      <c r="C135" s="207" t="s">
        <v>286</v>
      </c>
      <c r="D135" s="207" t="s">
        <v>2126</v>
      </c>
      <c r="E135" s="18" t="s">
        <v>107</v>
      </c>
      <c r="F135" s="208">
        <v>34.012999999999998</v>
      </c>
      <c r="H135" s="33"/>
    </row>
    <row r="136" spans="2:8" s="1" customFormat="1" ht="16.899999999999999" customHeight="1">
      <c r="B136" s="33"/>
      <c r="C136" s="203" t="s">
        <v>1218</v>
      </c>
      <c r="D136" s="204" t="s">
        <v>1219</v>
      </c>
      <c r="E136" s="205" t="s">
        <v>111</v>
      </c>
      <c r="F136" s="206">
        <v>86.548000000000002</v>
      </c>
      <c r="H136" s="33"/>
    </row>
    <row r="137" spans="2:8" s="1" customFormat="1" ht="16.899999999999999" customHeight="1">
      <c r="B137" s="33"/>
      <c r="C137" s="207" t="s">
        <v>19</v>
      </c>
      <c r="D137" s="207" t="s">
        <v>1322</v>
      </c>
      <c r="E137" s="18" t="s">
        <v>19</v>
      </c>
      <c r="F137" s="208">
        <v>0</v>
      </c>
      <c r="H137" s="33"/>
    </row>
    <row r="138" spans="2:8" s="1" customFormat="1" ht="16.899999999999999" customHeight="1">
      <c r="B138" s="33"/>
      <c r="C138" s="207" t="s">
        <v>19</v>
      </c>
      <c r="D138" s="207" t="s">
        <v>269</v>
      </c>
      <c r="E138" s="18" t="s">
        <v>19</v>
      </c>
      <c r="F138" s="208">
        <v>0</v>
      </c>
      <c r="H138" s="33"/>
    </row>
    <row r="139" spans="2:8" s="1" customFormat="1" ht="16.899999999999999" customHeight="1">
      <c r="B139" s="33"/>
      <c r="C139" s="207" t="s">
        <v>19</v>
      </c>
      <c r="D139" s="207" t="s">
        <v>19</v>
      </c>
      <c r="E139" s="18" t="s">
        <v>19</v>
      </c>
      <c r="F139" s="208">
        <v>0</v>
      </c>
      <c r="H139" s="33"/>
    </row>
    <row r="140" spans="2:8" s="1" customFormat="1" ht="16.899999999999999" customHeight="1">
      <c r="B140" s="33"/>
      <c r="C140" s="207" t="s">
        <v>19</v>
      </c>
      <c r="D140" s="207" t="s">
        <v>336</v>
      </c>
      <c r="E140" s="18" t="s">
        <v>19</v>
      </c>
      <c r="F140" s="208">
        <v>0</v>
      </c>
      <c r="H140" s="33"/>
    </row>
    <row r="141" spans="2:8" s="1" customFormat="1" ht="16.899999999999999" customHeight="1">
      <c r="B141" s="33"/>
      <c r="C141" s="207" t="s">
        <v>19</v>
      </c>
      <c r="D141" s="207" t="s">
        <v>1323</v>
      </c>
      <c r="E141" s="18" t="s">
        <v>19</v>
      </c>
      <c r="F141" s="208">
        <v>25.3</v>
      </c>
      <c r="H141" s="33"/>
    </row>
    <row r="142" spans="2:8" s="1" customFormat="1" ht="16.899999999999999" customHeight="1">
      <c r="B142" s="33"/>
      <c r="C142" s="207" t="s">
        <v>19</v>
      </c>
      <c r="D142" s="207" t="s">
        <v>1324</v>
      </c>
      <c r="E142" s="18" t="s">
        <v>19</v>
      </c>
      <c r="F142" s="208">
        <v>15.2</v>
      </c>
      <c r="H142" s="33"/>
    </row>
    <row r="143" spans="2:8" s="1" customFormat="1" ht="16.899999999999999" customHeight="1">
      <c r="B143" s="33"/>
      <c r="C143" s="207" t="s">
        <v>19</v>
      </c>
      <c r="D143" s="207" t="s">
        <v>1325</v>
      </c>
      <c r="E143" s="18" t="s">
        <v>19</v>
      </c>
      <c r="F143" s="208">
        <v>26.207999999999998</v>
      </c>
      <c r="H143" s="33"/>
    </row>
    <row r="144" spans="2:8" s="1" customFormat="1" ht="16.899999999999999" customHeight="1">
      <c r="B144" s="33"/>
      <c r="C144" s="207" t="s">
        <v>19</v>
      </c>
      <c r="D144" s="207" t="s">
        <v>1326</v>
      </c>
      <c r="E144" s="18" t="s">
        <v>19</v>
      </c>
      <c r="F144" s="208">
        <v>17.84</v>
      </c>
      <c r="H144" s="33"/>
    </row>
    <row r="145" spans="2:8" s="1" customFormat="1" ht="16.899999999999999" customHeight="1">
      <c r="B145" s="33"/>
      <c r="C145" s="207" t="s">
        <v>19</v>
      </c>
      <c r="D145" s="207" t="s">
        <v>1327</v>
      </c>
      <c r="E145" s="18" t="s">
        <v>19</v>
      </c>
      <c r="F145" s="208">
        <v>2</v>
      </c>
      <c r="H145" s="33"/>
    </row>
    <row r="146" spans="2:8" s="1" customFormat="1" ht="16.899999999999999" customHeight="1">
      <c r="B146" s="33"/>
      <c r="C146" s="207" t="s">
        <v>1218</v>
      </c>
      <c r="D146" s="207" t="s">
        <v>214</v>
      </c>
      <c r="E146" s="18" t="s">
        <v>19</v>
      </c>
      <c r="F146" s="208">
        <v>86.548000000000002</v>
      </c>
      <c r="H146" s="33"/>
    </row>
    <row r="147" spans="2:8" s="1" customFormat="1" ht="16.899999999999999" customHeight="1">
      <c r="B147" s="33"/>
      <c r="C147" s="209" t="s">
        <v>2111</v>
      </c>
      <c r="H147" s="33"/>
    </row>
    <row r="148" spans="2:8" s="1" customFormat="1" ht="16.899999999999999" customHeight="1">
      <c r="B148" s="33"/>
      <c r="C148" s="207" t="s">
        <v>1318</v>
      </c>
      <c r="D148" s="207" t="s">
        <v>2132</v>
      </c>
      <c r="E148" s="18" t="s">
        <v>111</v>
      </c>
      <c r="F148" s="208">
        <v>86.548000000000002</v>
      </c>
      <c r="H148" s="33"/>
    </row>
    <row r="149" spans="2:8" s="1" customFormat="1">
      <c r="B149" s="33"/>
      <c r="C149" s="207" t="s">
        <v>279</v>
      </c>
      <c r="D149" s="207" t="s">
        <v>2125</v>
      </c>
      <c r="E149" s="18" t="s">
        <v>107</v>
      </c>
      <c r="F149" s="208">
        <v>12.981999999999999</v>
      </c>
      <c r="H149" s="33"/>
    </row>
    <row r="150" spans="2:8" s="1" customFormat="1">
      <c r="B150" s="33"/>
      <c r="C150" s="207" t="s">
        <v>286</v>
      </c>
      <c r="D150" s="207" t="s">
        <v>2126</v>
      </c>
      <c r="E150" s="18" t="s">
        <v>107</v>
      </c>
      <c r="F150" s="208">
        <v>34.012999999999998</v>
      </c>
      <c r="H150" s="33"/>
    </row>
    <row r="151" spans="2:8" s="1" customFormat="1" ht="16.899999999999999" customHeight="1">
      <c r="B151" s="33"/>
      <c r="C151" s="203" t="s">
        <v>1242</v>
      </c>
      <c r="D151" s="204" t="s">
        <v>2133</v>
      </c>
      <c r="E151" s="205" t="s">
        <v>107</v>
      </c>
      <c r="F151" s="206">
        <v>11.826000000000001</v>
      </c>
      <c r="H151" s="33"/>
    </row>
    <row r="152" spans="2:8" s="1" customFormat="1">
      <c r="B152" s="33"/>
      <c r="C152" s="207" t="s">
        <v>19</v>
      </c>
      <c r="D152" s="207" t="s">
        <v>1237</v>
      </c>
      <c r="E152" s="18" t="s">
        <v>19</v>
      </c>
      <c r="F152" s="208">
        <v>0</v>
      </c>
      <c r="H152" s="33"/>
    </row>
    <row r="153" spans="2:8" s="1" customFormat="1" ht="16.899999999999999" customHeight="1">
      <c r="B153" s="33"/>
      <c r="C153" s="207" t="s">
        <v>19</v>
      </c>
      <c r="D153" s="207" t="s">
        <v>19</v>
      </c>
      <c r="E153" s="18" t="s">
        <v>19</v>
      </c>
      <c r="F153" s="208">
        <v>0</v>
      </c>
      <c r="H153" s="33"/>
    </row>
    <row r="154" spans="2:8" s="1" customFormat="1" ht="16.899999999999999" customHeight="1">
      <c r="B154" s="33"/>
      <c r="C154" s="207" t="s">
        <v>19</v>
      </c>
      <c r="D154" s="207" t="s">
        <v>269</v>
      </c>
      <c r="E154" s="18" t="s">
        <v>19</v>
      </c>
      <c r="F154" s="208">
        <v>0</v>
      </c>
      <c r="H154" s="33"/>
    </row>
    <row r="155" spans="2:8" s="1" customFormat="1" ht="16.899999999999999" customHeight="1">
      <c r="B155" s="33"/>
      <c r="C155" s="207" t="s">
        <v>19</v>
      </c>
      <c r="D155" s="207" t="s">
        <v>19</v>
      </c>
      <c r="E155" s="18" t="s">
        <v>19</v>
      </c>
      <c r="F155" s="208">
        <v>0</v>
      </c>
      <c r="H155" s="33"/>
    </row>
    <row r="156" spans="2:8" s="1" customFormat="1">
      <c r="B156" s="33"/>
      <c r="C156" s="207" t="s">
        <v>19</v>
      </c>
      <c r="D156" s="207" t="s">
        <v>1238</v>
      </c>
      <c r="E156" s="18" t="s">
        <v>19</v>
      </c>
      <c r="F156" s="208">
        <v>0</v>
      </c>
      <c r="H156" s="33"/>
    </row>
    <row r="157" spans="2:8" s="1" customFormat="1" ht="16.899999999999999" customHeight="1">
      <c r="B157" s="33"/>
      <c r="C157" s="207" t="s">
        <v>19</v>
      </c>
      <c r="D157" s="207" t="s">
        <v>1239</v>
      </c>
      <c r="E157" s="18" t="s">
        <v>19</v>
      </c>
      <c r="F157" s="208">
        <v>3.726</v>
      </c>
      <c r="H157" s="33"/>
    </row>
    <row r="158" spans="2:8" s="1" customFormat="1" ht="16.899999999999999" customHeight="1">
      <c r="B158" s="33"/>
      <c r="C158" s="207" t="s">
        <v>19</v>
      </c>
      <c r="D158" s="207" t="s">
        <v>1240</v>
      </c>
      <c r="E158" s="18" t="s">
        <v>19</v>
      </c>
      <c r="F158" s="208">
        <v>4.7249999999999996</v>
      </c>
      <c r="H158" s="33"/>
    </row>
    <row r="159" spans="2:8" s="1" customFormat="1" ht="16.899999999999999" customHeight="1">
      <c r="B159" s="33"/>
      <c r="C159" s="207" t="s">
        <v>19</v>
      </c>
      <c r="D159" s="207" t="s">
        <v>1241</v>
      </c>
      <c r="E159" s="18" t="s">
        <v>19</v>
      </c>
      <c r="F159" s="208">
        <v>3.375</v>
      </c>
      <c r="H159" s="33"/>
    </row>
    <row r="160" spans="2:8" s="1" customFormat="1" ht="16.899999999999999" customHeight="1">
      <c r="B160" s="33"/>
      <c r="C160" s="207" t="s">
        <v>1242</v>
      </c>
      <c r="D160" s="207" t="s">
        <v>214</v>
      </c>
      <c r="E160" s="18" t="s">
        <v>19</v>
      </c>
      <c r="F160" s="208">
        <v>11.826000000000001</v>
      </c>
      <c r="H160" s="33"/>
    </row>
    <row r="161" spans="2:8" s="1" customFormat="1" ht="16.899999999999999" customHeight="1">
      <c r="B161" s="33"/>
      <c r="C161" s="209" t="s">
        <v>2111</v>
      </c>
      <c r="H161" s="33"/>
    </row>
    <row r="162" spans="2:8" s="1" customFormat="1">
      <c r="B162" s="33"/>
      <c r="C162" s="207" t="s">
        <v>1233</v>
      </c>
      <c r="D162" s="207" t="s">
        <v>2134</v>
      </c>
      <c r="E162" s="18" t="s">
        <v>107</v>
      </c>
      <c r="F162" s="208">
        <v>11.826000000000001</v>
      </c>
      <c r="H162" s="33"/>
    </row>
    <row r="163" spans="2:8" s="1" customFormat="1">
      <c r="B163" s="33"/>
      <c r="C163" s="207" t="s">
        <v>286</v>
      </c>
      <c r="D163" s="207" t="s">
        <v>2126</v>
      </c>
      <c r="E163" s="18" t="s">
        <v>107</v>
      </c>
      <c r="F163" s="208">
        <v>34.012999999999998</v>
      </c>
      <c r="H163" s="33"/>
    </row>
    <row r="164" spans="2:8" s="1" customFormat="1" ht="7.35" customHeight="1">
      <c r="B164" s="42"/>
      <c r="C164" s="43"/>
      <c r="D164" s="43"/>
      <c r="E164" s="43"/>
      <c r="F164" s="43"/>
      <c r="G164" s="43"/>
      <c r="H164" s="33"/>
    </row>
    <row r="165" spans="2:8" s="1" customFormat="1"/>
  </sheetData>
  <sheetProtection algorithmName="SHA-512" hashValue="ipoWvXjRHwUY0BnAq1pF3RpxQ/Ts3S9SMIAwQnD9l517H6mMshUGcspU1MdeksnmfEJNdGBCr/xncy8xoOoXqg==" saltValue="ytF/shx6LdWRNJp45s2rTXvGCSo0Yl6TttDje7SKbtyTFkOcfAsW/t2NINOhSTy3EiAKfQFz7ypwDteHwDlEFw==" spinCount="100000" sheet="1" objects="1" scenarios="1" formatColumns="0" formatRows="0"/>
  <mergeCells count="2">
    <mergeCell ref="D5:F5"/>
    <mergeCell ref="D6:F6"/>
  </mergeCells>
  <pageMargins left="0" right="0" top="0" bottom="0" header="0" footer="0"/>
  <pageSetup paperSize="9" fitToHeight="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f501dd-6ef5-4f1b-8952-6e820fced33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D9B1B67C0254B4AAA3DD64A6F8364F6" ma:contentTypeVersion="10" ma:contentTypeDescription="Vytvoří nový dokument" ma:contentTypeScope="" ma:versionID="b28449b8fcdba31ddd44c566c0a683de">
  <xsd:schema xmlns:xsd="http://www.w3.org/2001/XMLSchema" xmlns:xs="http://www.w3.org/2001/XMLSchema" xmlns:p="http://schemas.microsoft.com/office/2006/metadata/properties" xmlns:ns2="7cf501dd-6ef5-4f1b-8952-6e820fced335" targetNamespace="http://schemas.microsoft.com/office/2006/metadata/properties" ma:root="true" ma:fieldsID="85802cf54e0df4f15768b1f96626ea88" ns2:_="">
    <xsd:import namespace="7cf501dd-6ef5-4f1b-8952-6e820fced3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f501dd-6ef5-4f1b-8952-6e820fced3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2d480201-6909-4311-9234-9f2fd0314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107414-C5D5-4CFB-8E61-04B5C319DED4}"/>
</file>

<file path=customXml/itemProps2.xml><?xml version="1.0" encoding="utf-8"?>
<ds:datastoreItem xmlns:ds="http://schemas.openxmlformats.org/officeDocument/2006/customXml" ds:itemID="{E5D73AE9-D787-437C-9A03-F599F652F9E7}"/>
</file>

<file path=customXml/itemProps3.xml><?xml version="1.0" encoding="utf-8"?>
<ds:datastoreItem xmlns:ds="http://schemas.openxmlformats.org/officeDocument/2006/customXml" ds:itemID="{3813EA0D-64C5-4D3B-8DF8-0B0288065F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DESKTOP-9FC8ANO\Comfor</dc:creator>
  <cp:keywords/>
  <dc:description/>
  <cp:lastModifiedBy>Vojtová Hana Ing.</cp:lastModifiedBy>
  <cp:revision/>
  <dcterms:created xsi:type="dcterms:W3CDTF">2025-02-24T11:02:18Z</dcterms:created>
  <dcterms:modified xsi:type="dcterms:W3CDTF">2025-03-25T07:05:16Z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0x010100DD9B1B67C0254B4AAA3DD64A6F8364F6</vt:lpwstr>
  </property>
  <property fmtid="{D5CDD505-2E9C-101B-9397-08002B2CF9AE}" pid="3" name="MediaServiceImageTags">
    <vt:lpwstr/>
  </property>
</Properties>
</file>